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4505" yWindow="0" windowWidth="14310" windowHeight="12240" firstSheet="3" activeTab="3"/>
  </bookViews>
  <sheets>
    <sheet name="Приложение ОБЪЕМЫ без ВМП " sheetId="6" state="hidden" r:id="rId1"/>
    <sheet name="свод по услугам и учреждениям" sheetId="8" state="hidden" r:id="rId2"/>
    <sheet name="свод по услугам " sheetId="10" state="hidden" r:id="rId3"/>
    <sheet name="Приложение по учреждениям" sheetId="9" r:id="rId4"/>
  </sheets>
  <definedNames>
    <definedName name="_xlnm._FilterDatabase" localSheetId="0" hidden="1">'Приложение ОБЪЕМЫ без ВМП '!$A$13:$V$637</definedName>
    <definedName name="_xlnm._FilterDatabase" localSheetId="3" hidden="1">'Приложение по учреждениям'!$A$17:$G$19</definedName>
    <definedName name="_xlnm._FilterDatabase" localSheetId="2" hidden="1">'свод по услугам '!$A$4:$D$5</definedName>
    <definedName name="_xlnm._FilterDatabase" localSheetId="1" hidden="1">'свод по услугам и учреждениям'!$A$4:$G$583</definedName>
  </definedNames>
  <calcPr calcId="145621"/>
  <webPublishing codePage="1252"/>
</workbook>
</file>

<file path=xl/calcChain.xml><?xml version="1.0" encoding="utf-8"?>
<calcChain xmlns="http://schemas.openxmlformats.org/spreadsheetml/2006/main">
  <c r="C55" i="10" l="1"/>
  <c r="D55" i="10"/>
  <c r="B55" i="10"/>
  <c r="F211" i="8"/>
  <c r="G211" i="8"/>
  <c r="E211" i="8"/>
  <c r="F33" i="8" l="1"/>
  <c r="G33" i="8"/>
  <c r="E33" i="8"/>
  <c r="E68" i="8" l="1"/>
  <c r="F68" i="8"/>
  <c r="E107" i="8"/>
  <c r="F107" i="8"/>
  <c r="G68" i="8"/>
  <c r="V636" i="6"/>
  <c r="U636" i="6"/>
  <c r="T636" i="6"/>
  <c r="P636" i="6"/>
  <c r="O636" i="6"/>
  <c r="N636" i="6"/>
  <c r="J636" i="6"/>
  <c r="I636" i="6"/>
  <c r="H636" i="6"/>
  <c r="G636" i="6"/>
  <c r="S635" i="6"/>
  <c r="S636" i="6" s="1"/>
  <c r="M635" i="6"/>
  <c r="M636" i="6" s="1"/>
  <c r="V634" i="6"/>
  <c r="U634" i="6"/>
  <c r="T634" i="6"/>
  <c r="S634" i="6"/>
  <c r="P634" i="6"/>
  <c r="O634" i="6"/>
  <c r="N634" i="6"/>
  <c r="M634" i="6"/>
  <c r="J634" i="6"/>
  <c r="I634" i="6"/>
  <c r="H634" i="6"/>
  <c r="G634" i="6"/>
  <c r="V632" i="6"/>
  <c r="U632" i="6"/>
  <c r="T632" i="6"/>
  <c r="S632" i="6"/>
  <c r="P632" i="6"/>
  <c r="O632" i="6"/>
  <c r="N632" i="6"/>
  <c r="M632" i="6"/>
  <c r="J632" i="6"/>
  <c r="I632" i="6"/>
  <c r="H632" i="6"/>
  <c r="G632" i="6"/>
  <c r="V630" i="6"/>
  <c r="U630" i="6"/>
  <c r="T630" i="6"/>
  <c r="S630" i="6"/>
  <c r="P630" i="6"/>
  <c r="O630" i="6"/>
  <c r="N630" i="6"/>
  <c r="M630" i="6"/>
  <c r="J630" i="6"/>
  <c r="I630" i="6"/>
  <c r="H630" i="6"/>
  <c r="G630" i="6"/>
  <c r="V627" i="6"/>
  <c r="U627" i="6"/>
  <c r="T627" i="6"/>
  <c r="S627" i="6"/>
  <c r="P627" i="6"/>
  <c r="O627" i="6"/>
  <c r="N627" i="6"/>
  <c r="M627" i="6"/>
  <c r="J627" i="6"/>
  <c r="I627" i="6"/>
  <c r="H627" i="6"/>
  <c r="G627" i="6"/>
  <c r="V620" i="6"/>
  <c r="U620" i="6"/>
  <c r="T620" i="6"/>
  <c r="S620" i="6"/>
  <c r="P620" i="6"/>
  <c r="O620" i="6"/>
  <c r="N620" i="6"/>
  <c r="M620" i="6"/>
  <c r="J620" i="6"/>
  <c r="I620" i="6"/>
  <c r="H620" i="6"/>
  <c r="G620" i="6"/>
  <c r="V618" i="6"/>
  <c r="U618" i="6"/>
  <c r="T618" i="6"/>
  <c r="S618" i="6"/>
  <c r="P618" i="6"/>
  <c r="O618" i="6"/>
  <c r="N618" i="6"/>
  <c r="M618" i="6"/>
  <c r="J618" i="6"/>
  <c r="I618" i="6"/>
  <c r="H618" i="6"/>
  <c r="G618" i="6"/>
  <c r="V613" i="6"/>
  <c r="U613" i="6"/>
  <c r="T613" i="6"/>
  <c r="S613" i="6"/>
  <c r="P613" i="6"/>
  <c r="O613" i="6"/>
  <c r="N613" i="6"/>
  <c r="M613" i="6"/>
  <c r="J613" i="6"/>
  <c r="I613" i="6"/>
  <c r="H613" i="6"/>
  <c r="G613" i="6"/>
  <c r="V606" i="6"/>
  <c r="U606" i="6"/>
  <c r="T606" i="6"/>
  <c r="S606" i="6"/>
  <c r="P606" i="6"/>
  <c r="O606" i="6"/>
  <c r="N606" i="6"/>
  <c r="M606" i="6"/>
  <c r="J606" i="6"/>
  <c r="I606" i="6"/>
  <c r="H606" i="6"/>
  <c r="G595" i="6"/>
  <c r="G606" i="6" s="1"/>
  <c r="V592" i="6"/>
  <c r="U592" i="6"/>
  <c r="T592" i="6"/>
  <c r="S592" i="6"/>
  <c r="P592" i="6"/>
  <c r="O592" i="6"/>
  <c r="N592" i="6"/>
  <c r="M592" i="6"/>
  <c r="J592" i="6"/>
  <c r="I592" i="6"/>
  <c r="H592" i="6"/>
  <c r="G592" i="6"/>
  <c r="V590" i="6"/>
  <c r="U590" i="6"/>
  <c r="T590" i="6"/>
  <c r="S590" i="6"/>
  <c r="P590" i="6"/>
  <c r="O590" i="6"/>
  <c r="N590" i="6"/>
  <c r="M590" i="6"/>
  <c r="J590" i="6"/>
  <c r="I590" i="6"/>
  <c r="H590" i="6"/>
  <c r="G590" i="6"/>
  <c r="V586" i="6"/>
  <c r="U586" i="6"/>
  <c r="T586" i="6"/>
  <c r="S586" i="6"/>
  <c r="P586" i="6"/>
  <c r="O586" i="6"/>
  <c r="N586" i="6"/>
  <c r="M586" i="6"/>
  <c r="J586" i="6"/>
  <c r="I586" i="6"/>
  <c r="H586" i="6"/>
  <c r="G586" i="6"/>
  <c r="V583" i="6"/>
  <c r="U583" i="6"/>
  <c r="T583" i="6"/>
  <c r="S583" i="6"/>
  <c r="P583" i="6"/>
  <c r="O583" i="6"/>
  <c r="N583" i="6"/>
  <c r="M583" i="6"/>
  <c r="J583" i="6"/>
  <c r="I583" i="6"/>
  <c r="H583" i="6"/>
  <c r="G583" i="6"/>
  <c r="V568" i="6"/>
  <c r="U568" i="6"/>
  <c r="T568" i="6"/>
  <c r="S568" i="6"/>
  <c r="P568" i="6"/>
  <c r="O568" i="6"/>
  <c r="N568" i="6"/>
  <c r="M568" i="6"/>
  <c r="J568" i="6"/>
  <c r="I568" i="6"/>
  <c r="H568" i="6"/>
  <c r="G568" i="6"/>
  <c r="V564" i="6"/>
  <c r="U564" i="6"/>
  <c r="T564" i="6"/>
  <c r="P564" i="6"/>
  <c r="O564" i="6"/>
  <c r="N564" i="6"/>
  <c r="J564" i="6"/>
  <c r="I564" i="6"/>
  <c r="H564" i="6"/>
  <c r="G564" i="6"/>
  <c r="S562" i="6"/>
  <c r="S564" i="6" s="1"/>
  <c r="M562" i="6"/>
  <c r="M564" i="6" s="1"/>
  <c r="V561" i="6"/>
  <c r="U561" i="6"/>
  <c r="T561" i="6"/>
  <c r="P561" i="6"/>
  <c r="O561" i="6"/>
  <c r="N561" i="6"/>
  <c r="J561" i="6"/>
  <c r="I561" i="6"/>
  <c r="H561" i="6"/>
  <c r="G561" i="6"/>
  <c r="S550" i="6"/>
  <c r="S561" i="6" s="1"/>
  <c r="M550" i="6"/>
  <c r="M561" i="6" s="1"/>
  <c r="V547" i="6"/>
  <c r="U547" i="6"/>
  <c r="T547" i="6"/>
  <c r="P547" i="6"/>
  <c r="O547" i="6"/>
  <c r="N547" i="6"/>
  <c r="J547" i="6"/>
  <c r="I547" i="6"/>
  <c r="H547" i="6"/>
  <c r="G547" i="6"/>
  <c r="S544" i="6"/>
  <c r="S547" i="6" s="1"/>
  <c r="M544" i="6"/>
  <c r="M547" i="6" s="1"/>
  <c r="V542" i="6"/>
  <c r="U542" i="6"/>
  <c r="T542" i="6"/>
  <c r="P542" i="6"/>
  <c r="O542" i="6"/>
  <c r="N542" i="6"/>
  <c r="J542" i="6"/>
  <c r="I542" i="6"/>
  <c r="H542" i="6"/>
  <c r="G542" i="6"/>
  <c r="S538" i="6"/>
  <c r="S542" i="6" s="1"/>
  <c r="M538" i="6"/>
  <c r="M542" i="6" s="1"/>
  <c r="V528" i="6"/>
  <c r="T528" i="6"/>
  <c r="P528" i="6"/>
  <c r="N528" i="6"/>
  <c r="H528" i="6"/>
  <c r="J527" i="6"/>
  <c r="J528" i="6" s="1"/>
  <c r="S526" i="6"/>
  <c r="S528" i="6" s="1"/>
  <c r="M526" i="6"/>
  <c r="M528" i="6" s="1"/>
  <c r="G526" i="6"/>
  <c r="G528" i="6" s="1"/>
  <c r="T525" i="6"/>
  <c r="N525" i="6"/>
  <c r="H525" i="6"/>
  <c r="V524" i="6"/>
  <c r="P524" i="6"/>
  <c r="J524" i="6"/>
  <c r="S523" i="6"/>
  <c r="V523" i="6" s="1"/>
  <c r="M523" i="6"/>
  <c r="P523" i="6" s="1"/>
  <c r="G523" i="6"/>
  <c r="J523" i="6" s="1"/>
  <c r="S522" i="6"/>
  <c r="V522" i="6" s="1"/>
  <c r="M522" i="6"/>
  <c r="P522" i="6" s="1"/>
  <c r="G522" i="6"/>
  <c r="J522" i="6" s="1"/>
  <c r="S521" i="6"/>
  <c r="V521" i="6" s="1"/>
  <c r="M521" i="6"/>
  <c r="P521" i="6" s="1"/>
  <c r="G521" i="6"/>
  <c r="J521" i="6" s="1"/>
  <c r="S520" i="6"/>
  <c r="V520" i="6" s="1"/>
  <c r="M520" i="6"/>
  <c r="P520" i="6" s="1"/>
  <c r="G520" i="6"/>
  <c r="J520" i="6" s="1"/>
  <c r="S519" i="6"/>
  <c r="V519" i="6" s="1"/>
  <c r="M519" i="6"/>
  <c r="P519" i="6" s="1"/>
  <c r="G519" i="6"/>
  <c r="J519" i="6" s="1"/>
  <c r="U518" i="6"/>
  <c r="U525" i="6" s="1"/>
  <c r="S518" i="6"/>
  <c r="V518" i="6" s="1"/>
  <c r="O518" i="6"/>
  <c r="O525" i="6" s="1"/>
  <c r="M518" i="6"/>
  <c r="P518" i="6" s="1"/>
  <c r="I518" i="6"/>
  <c r="I525" i="6" s="1"/>
  <c r="G518" i="6"/>
  <c r="J518" i="6" s="1"/>
  <c r="S517" i="6"/>
  <c r="V517" i="6" s="1"/>
  <c r="M517" i="6"/>
  <c r="P517" i="6" s="1"/>
  <c r="G517" i="6"/>
  <c r="J517" i="6" s="1"/>
  <c r="S516" i="6"/>
  <c r="M516" i="6"/>
  <c r="G516" i="6"/>
  <c r="H515" i="6"/>
  <c r="U514" i="6"/>
  <c r="U515" i="6" s="1"/>
  <c r="T514" i="6"/>
  <c r="T515" i="6" s="1"/>
  <c r="S514" i="6"/>
  <c r="O514" i="6"/>
  <c r="O515" i="6" s="1"/>
  <c r="N514" i="6"/>
  <c r="N515" i="6" s="1"/>
  <c r="M514" i="6"/>
  <c r="I514" i="6"/>
  <c r="I515" i="6" s="1"/>
  <c r="G514" i="6"/>
  <c r="S513" i="6"/>
  <c r="V513" i="6" s="1"/>
  <c r="M513" i="6"/>
  <c r="P513" i="6" s="1"/>
  <c r="G513" i="6"/>
  <c r="J513" i="6" s="1"/>
  <c r="S512" i="6"/>
  <c r="M512" i="6"/>
  <c r="G512" i="6"/>
  <c r="T511" i="6"/>
  <c r="N511" i="6"/>
  <c r="H511" i="6"/>
  <c r="V510" i="6"/>
  <c r="S509" i="6"/>
  <c r="V509" i="6" s="1"/>
  <c r="M509" i="6"/>
  <c r="P509" i="6" s="1"/>
  <c r="G509" i="6"/>
  <c r="J509" i="6" s="1"/>
  <c r="S508" i="6"/>
  <c r="V508" i="6" s="1"/>
  <c r="M508" i="6"/>
  <c r="P508" i="6" s="1"/>
  <c r="G508" i="6"/>
  <c r="J508" i="6" s="1"/>
  <c r="S507" i="6"/>
  <c r="V507" i="6" s="1"/>
  <c r="M507" i="6"/>
  <c r="P507" i="6" s="1"/>
  <c r="G507" i="6"/>
  <c r="J507" i="6" s="1"/>
  <c r="S506" i="6"/>
  <c r="V506" i="6" s="1"/>
  <c r="M506" i="6"/>
  <c r="P506" i="6" s="1"/>
  <c r="G506" i="6"/>
  <c r="J506" i="6" s="1"/>
  <c r="S505" i="6"/>
  <c r="V505" i="6" s="1"/>
  <c r="M505" i="6"/>
  <c r="P505" i="6" s="1"/>
  <c r="G505" i="6"/>
  <c r="J505" i="6" s="1"/>
  <c r="U504" i="6"/>
  <c r="U511" i="6" s="1"/>
  <c r="S504" i="6"/>
  <c r="O504" i="6"/>
  <c r="O511" i="6" s="1"/>
  <c r="M504" i="6"/>
  <c r="I504" i="6"/>
  <c r="I511" i="6" s="1"/>
  <c r="G504" i="6"/>
  <c r="S503" i="6"/>
  <c r="V503" i="6" s="1"/>
  <c r="M503" i="6"/>
  <c r="P503" i="6" s="1"/>
  <c r="G503" i="6"/>
  <c r="J503" i="6" s="1"/>
  <c r="S502" i="6"/>
  <c r="V502" i="6" s="1"/>
  <c r="M502" i="6"/>
  <c r="P502" i="6" s="1"/>
  <c r="G502" i="6"/>
  <c r="J502" i="6" s="1"/>
  <c r="S501" i="6"/>
  <c r="M501" i="6"/>
  <c r="G501" i="6"/>
  <c r="U500" i="6"/>
  <c r="T500" i="6"/>
  <c r="O500" i="6"/>
  <c r="N500" i="6"/>
  <c r="I500" i="6"/>
  <c r="H500" i="6"/>
  <c r="S499" i="6"/>
  <c r="S500" i="6" s="1"/>
  <c r="M499" i="6"/>
  <c r="M500" i="6" s="1"/>
  <c r="G499" i="6"/>
  <c r="G500" i="6" s="1"/>
  <c r="T498" i="6"/>
  <c r="N498" i="6"/>
  <c r="H498" i="6"/>
  <c r="U497" i="6"/>
  <c r="U498" i="6" s="1"/>
  <c r="S497" i="6"/>
  <c r="O497" i="6"/>
  <c r="O498" i="6" s="1"/>
  <c r="M497" i="6"/>
  <c r="I497" i="6"/>
  <c r="I498" i="6" s="1"/>
  <c r="G497" i="6"/>
  <c r="S496" i="6"/>
  <c r="V496" i="6" s="1"/>
  <c r="M496" i="6"/>
  <c r="P496" i="6" s="1"/>
  <c r="G496" i="6"/>
  <c r="J496" i="6" s="1"/>
  <c r="S495" i="6"/>
  <c r="S498" i="6" s="1"/>
  <c r="M495" i="6"/>
  <c r="P495" i="6" s="1"/>
  <c r="G495" i="6"/>
  <c r="G498" i="6" s="1"/>
  <c r="T494" i="6"/>
  <c r="N494" i="6"/>
  <c r="H494" i="6"/>
  <c r="U493" i="6"/>
  <c r="U494" i="6" s="1"/>
  <c r="S493" i="6"/>
  <c r="O493" i="6"/>
  <c r="O494" i="6" s="1"/>
  <c r="M493" i="6"/>
  <c r="I493" i="6"/>
  <c r="I494" i="6" s="1"/>
  <c r="G493" i="6"/>
  <c r="S492" i="6"/>
  <c r="M492" i="6"/>
  <c r="G492" i="6"/>
  <c r="U491" i="6"/>
  <c r="T491" i="6"/>
  <c r="O491" i="6"/>
  <c r="N491" i="6"/>
  <c r="I491" i="6"/>
  <c r="H491" i="6"/>
  <c r="S490" i="6"/>
  <c r="V490" i="6" s="1"/>
  <c r="V491" i="6" s="1"/>
  <c r="M490" i="6"/>
  <c r="P490" i="6" s="1"/>
  <c r="P491" i="6" s="1"/>
  <c r="G490" i="6"/>
  <c r="U489" i="6"/>
  <c r="T489" i="6"/>
  <c r="O489" i="6"/>
  <c r="N489" i="6"/>
  <c r="I489" i="6"/>
  <c r="H489" i="6"/>
  <c r="S488" i="6"/>
  <c r="V488" i="6" s="1"/>
  <c r="M488" i="6"/>
  <c r="P488" i="6" s="1"/>
  <c r="G488" i="6"/>
  <c r="J488" i="6" s="1"/>
  <c r="S486" i="6"/>
  <c r="V486" i="6" s="1"/>
  <c r="M486" i="6"/>
  <c r="P486" i="6" s="1"/>
  <c r="G486" i="6"/>
  <c r="J486" i="6" s="1"/>
  <c r="S485" i="6"/>
  <c r="V485" i="6" s="1"/>
  <c r="M485" i="6"/>
  <c r="P485" i="6" s="1"/>
  <c r="G485" i="6"/>
  <c r="J485" i="6" s="1"/>
  <c r="S484" i="6"/>
  <c r="V484" i="6" s="1"/>
  <c r="M484" i="6"/>
  <c r="P484" i="6" s="1"/>
  <c r="G484" i="6"/>
  <c r="J484" i="6" s="1"/>
  <c r="S483" i="6"/>
  <c r="V483" i="6" s="1"/>
  <c r="M483" i="6"/>
  <c r="P483" i="6" s="1"/>
  <c r="G483" i="6"/>
  <c r="J483" i="6" s="1"/>
  <c r="S482" i="6"/>
  <c r="V482" i="6" s="1"/>
  <c r="M482" i="6"/>
  <c r="P482" i="6" s="1"/>
  <c r="G482" i="6"/>
  <c r="J482" i="6" s="1"/>
  <c r="S481" i="6"/>
  <c r="V481" i="6" s="1"/>
  <c r="M481" i="6"/>
  <c r="P481" i="6" s="1"/>
  <c r="G481" i="6"/>
  <c r="J481" i="6" s="1"/>
  <c r="S480" i="6"/>
  <c r="V480" i="6" s="1"/>
  <c r="M480" i="6"/>
  <c r="P480" i="6" s="1"/>
  <c r="G480" i="6"/>
  <c r="J480" i="6" s="1"/>
  <c r="S479" i="6"/>
  <c r="V479" i="6" s="1"/>
  <c r="M479" i="6"/>
  <c r="P479" i="6" s="1"/>
  <c r="G479" i="6"/>
  <c r="J479" i="6" s="1"/>
  <c r="S478" i="6"/>
  <c r="V478" i="6" s="1"/>
  <c r="M478" i="6"/>
  <c r="P478" i="6" s="1"/>
  <c r="G478" i="6"/>
  <c r="J478" i="6" s="1"/>
  <c r="S477" i="6"/>
  <c r="V477" i="6" s="1"/>
  <c r="M477" i="6"/>
  <c r="P477" i="6" s="1"/>
  <c r="G477" i="6"/>
  <c r="J477" i="6" s="1"/>
  <c r="S476" i="6"/>
  <c r="V476" i="6" s="1"/>
  <c r="M476" i="6"/>
  <c r="P476" i="6" s="1"/>
  <c r="G476" i="6"/>
  <c r="J476" i="6" s="1"/>
  <c r="S475" i="6"/>
  <c r="V475" i="6" s="1"/>
  <c r="M475" i="6"/>
  <c r="P475" i="6" s="1"/>
  <c r="G475" i="6"/>
  <c r="J475" i="6" s="1"/>
  <c r="S474" i="6"/>
  <c r="V474" i="6" s="1"/>
  <c r="M474" i="6"/>
  <c r="P474" i="6" s="1"/>
  <c r="G474" i="6"/>
  <c r="J474" i="6" s="1"/>
  <c r="S473" i="6"/>
  <c r="V473" i="6" s="1"/>
  <c r="M473" i="6"/>
  <c r="P473" i="6" s="1"/>
  <c r="G473" i="6"/>
  <c r="J473" i="6" s="1"/>
  <c r="S472" i="6"/>
  <c r="V472" i="6" s="1"/>
  <c r="M472" i="6"/>
  <c r="P472" i="6" s="1"/>
  <c r="G472" i="6"/>
  <c r="J472" i="6" s="1"/>
  <c r="S471" i="6"/>
  <c r="V471" i="6" s="1"/>
  <c r="M471" i="6"/>
  <c r="P471" i="6" s="1"/>
  <c r="G471" i="6"/>
  <c r="J471" i="6" s="1"/>
  <c r="S470" i="6"/>
  <c r="V470" i="6" s="1"/>
  <c r="M470" i="6"/>
  <c r="P470" i="6" s="1"/>
  <c r="G470" i="6"/>
  <c r="J470" i="6" s="1"/>
  <c r="U469" i="6"/>
  <c r="T469" i="6"/>
  <c r="O469" i="6"/>
  <c r="N469" i="6"/>
  <c r="I469" i="6"/>
  <c r="H469" i="6"/>
  <c r="S468" i="6"/>
  <c r="V468" i="6" s="1"/>
  <c r="V469" i="6" s="1"/>
  <c r="M468" i="6"/>
  <c r="P468" i="6" s="1"/>
  <c r="P469" i="6" s="1"/>
  <c r="G468" i="6"/>
  <c r="J468" i="6" s="1"/>
  <c r="J469" i="6" s="1"/>
  <c r="T467" i="6"/>
  <c r="N467" i="6"/>
  <c r="H467" i="6"/>
  <c r="S466" i="6"/>
  <c r="V466" i="6" s="1"/>
  <c r="M466" i="6"/>
  <c r="P466" i="6" s="1"/>
  <c r="G466" i="6"/>
  <c r="J466" i="6" s="1"/>
  <c r="S465" i="6"/>
  <c r="V465" i="6" s="1"/>
  <c r="M465" i="6"/>
  <c r="P465" i="6" s="1"/>
  <c r="G465" i="6"/>
  <c r="J465" i="6" s="1"/>
  <c r="S464" i="6"/>
  <c r="V464" i="6" s="1"/>
  <c r="M464" i="6"/>
  <c r="P464" i="6" s="1"/>
  <c r="G464" i="6"/>
  <c r="J464" i="6" s="1"/>
  <c r="U463" i="6"/>
  <c r="U467" i="6" s="1"/>
  <c r="S463" i="6"/>
  <c r="O463" i="6"/>
  <c r="O467" i="6" s="1"/>
  <c r="M463" i="6"/>
  <c r="I463" i="6"/>
  <c r="I467" i="6" s="1"/>
  <c r="G463" i="6"/>
  <c r="S462" i="6"/>
  <c r="V462" i="6" s="1"/>
  <c r="M462" i="6"/>
  <c r="P462" i="6" s="1"/>
  <c r="G462" i="6"/>
  <c r="J462" i="6" s="1"/>
  <c r="S461" i="6"/>
  <c r="V461" i="6" s="1"/>
  <c r="M461" i="6"/>
  <c r="P461" i="6" s="1"/>
  <c r="G461" i="6"/>
  <c r="J461" i="6" s="1"/>
  <c r="S460" i="6"/>
  <c r="V460" i="6" s="1"/>
  <c r="M460" i="6"/>
  <c r="P460" i="6" s="1"/>
  <c r="G460" i="6"/>
  <c r="J460" i="6" s="1"/>
  <c r="S459" i="6"/>
  <c r="V459" i="6" s="1"/>
  <c r="M459" i="6"/>
  <c r="P459" i="6" s="1"/>
  <c r="G459" i="6"/>
  <c r="J459" i="6" s="1"/>
  <c r="S458" i="6"/>
  <c r="V458" i="6" s="1"/>
  <c r="M458" i="6"/>
  <c r="P458" i="6" s="1"/>
  <c r="G458" i="6"/>
  <c r="J458" i="6" s="1"/>
  <c r="T457" i="6"/>
  <c r="N457" i="6"/>
  <c r="H457" i="6"/>
  <c r="V456" i="6"/>
  <c r="J456" i="6"/>
  <c r="V455" i="6"/>
  <c r="S454" i="6"/>
  <c r="V454" i="6" s="1"/>
  <c r="M454" i="6"/>
  <c r="G454" i="6"/>
  <c r="J454" i="6" s="1"/>
  <c r="S453" i="6"/>
  <c r="V453" i="6" s="1"/>
  <c r="M453" i="6"/>
  <c r="P453" i="6" s="1"/>
  <c r="G453" i="6"/>
  <c r="J453" i="6" s="1"/>
  <c r="S452" i="6"/>
  <c r="V452" i="6" s="1"/>
  <c r="M452" i="6"/>
  <c r="P452" i="6" s="1"/>
  <c r="G452" i="6"/>
  <c r="J452" i="6" s="1"/>
  <c r="S451" i="6"/>
  <c r="V451" i="6" s="1"/>
  <c r="M451" i="6"/>
  <c r="P451" i="6" s="1"/>
  <c r="G451" i="6"/>
  <c r="J451" i="6" s="1"/>
  <c r="S450" i="6"/>
  <c r="V450" i="6" s="1"/>
  <c r="M450" i="6"/>
  <c r="P450" i="6" s="1"/>
  <c r="G450" i="6"/>
  <c r="J450" i="6" s="1"/>
  <c r="S449" i="6"/>
  <c r="V449" i="6" s="1"/>
  <c r="M449" i="6"/>
  <c r="P449" i="6" s="1"/>
  <c r="G449" i="6"/>
  <c r="J449" i="6" s="1"/>
  <c r="S448" i="6"/>
  <c r="V448" i="6" s="1"/>
  <c r="M448" i="6"/>
  <c r="P448" i="6" s="1"/>
  <c r="G448" i="6"/>
  <c r="J448" i="6" s="1"/>
  <c r="S447" i="6"/>
  <c r="V447" i="6" s="1"/>
  <c r="M447" i="6"/>
  <c r="P447" i="6" s="1"/>
  <c r="G447" i="6"/>
  <c r="J447" i="6" s="1"/>
  <c r="U446" i="6"/>
  <c r="U457" i="6" s="1"/>
  <c r="S446" i="6"/>
  <c r="V446" i="6" s="1"/>
  <c r="O446" i="6"/>
  <c r="O457" i="6" s="1"/>
  <c r="M446" i="6"/>
  <c r="P446" i="6" s="1"/>
  <c r="I446" i="6"/>
  <c r="I457" i="6" s="1"/>
  <c r="G446" i="6"/>
  <c r="J446" i="6" s="1"/>
  <c r="S445" i="6"/>
  <c r="M445" i="6"/>
  <c r="G445" i="6"/>
  <c r="U444" i="6"/>
  <c r="T444" i="6"/>
  <c r="O444" i="6"/>
  <c r="N444" i="6"/>
  <c r="I444" i="6"/>
  <c r="H444" i="6"/>
  <c r="S443" i="6"/>
  <c r="V443" i="6" s="1"/>
  <c r="M443" i="6"/>
  <c r="P443" i="6" s="1"/>
  <c r="G443" i="6"/>
  <c r="J443" i="6" s="1"/>
  <c r="S442" i="6"/>
  <c r="V442" i="6" s="1"/>
  <c r="M442" i="6"/>
  <c r="P442" i="6" s="1"/>
  <c r="G442" i="6"/>
  <c r="J442" i="6" s="1"/>
  <c r="S441" i="6"/>
  <c r="V441" i="6" s="1"/>
  <c r="M441" i="6"/>
  <c r="P441" i="6" s="1"/>
  <c r="G441" i="6"/>
  <c r="J441" i="6" s="1"/>
  <c r="S440" i="6"/>
  <c r="V440" i="6" s="1"/>
  <c r="M440" i="6"/>
  <c r="P440" i="6" s="1"/>
  <c r="G440" i="6"/>
  <c r="J440" i="6" s="1"/>
  <c r="T439" i="6"/>
  <c r="N439" i="6"/>
  <c r="H439" i="6"/>
  <c r="S438" i="6"/>
  <c r="V438" i="6" s="1"/>
  <c r="M438" i="6"/>
  <c r="P438" i="6" s="1"/>
  <c r="G438" i="6"/>
  <c r="J438" i="6" s="1"/>
  <c r="S437" i="6"/>
  <c r="V437" i="6" s="1"/>
  <c r="M437" i="6"/>
  <c r="P437" i="6" s="1"/>
  <c r="G437" i="6"/>
  <c r="J437" i="6" s="1"/>
  <c r="S436" i="6"/>
  <c r="V436" i="6" s="1"/>
  <c r="M436" i="6"/>
  <c r="P436" i="6" s="1"/>
  <c r="G436" i="6"/>
  <c r="J436" i="6" s="1"/>
  <c r="S435" i="6"/>
  <c r="V435" i="6" s="1"/>
  <c r="M435" i="6"/>
  <c r="P435" i="6" s="1"/>
  <c r="G435" i="6"/>
  <c r="J435" i="6" s="1"/>
  <c r="S434" i="6"/>
  <c r="V434" i="6" s="1"/>
  <c r="M434" i="6"/>
  <c r="P434" i="6" s="1"/>
  <c r="G434" i="6"/>
  <c r="J434" i="6" s="1"/>
  <c r="U433" i="6"/>
  <c r="S433" i="6"/>
  <c r="O433" i="6"/>
  <c r="O439" i="6" s="1"/>
  <c r="M433" i="6"/>
  <c r="I433" i="6"/>
  <c r="G433" i="6"/>
  <c r="T432" i="6"/>
  <c r="N432" i="6"/>
  <c r="H432" i="6"/>
  <c r="S430" i="6"/>
  <c r="M430" i="6"/>
  <c r="G430" i="6"/>
  <c r="S429" i="6"/>
  <c r="U429" i="6" s="1"/>
  <c r="U432" i="6" s="1"/>
  <c r="M429" i="6"/>
  <c r="O429" i="6" s="1"/>
  <c r="O432" i="6" s="1"/>
  <c r="G429" i="6"/>
  <c r="I429" i="6" s="1"/>
  <c r="I432" i="6" s="1"/>
  <c r="S428" i="6"/>
  <c r="V428" i="6" s="1"/>
  <c r="M428" i="6"/>
  <c r="P428" i="6" s="1"/>
  <c r="G428" i="6"/>
  <c r="U427" i="6"/>
  <c r="T427" i="6"/>
  <c r="N427" i="6"/>
  <c r="H427" i="6"/>
  <c r="S426" i="6"/>
  <c r="V426" i="6" s="1"/>
  <c r="M426" i="6"/>
  <c r="P426" i="6" s="1"/>
  <c r="G426" i="6"/>
  <c r="J426" i="6" s="1"/>
  <c r="S425" i="6"/>
  <c r="V425" i="6" s="1"/>
  <c r="M425" i="6"/>
  <c r="P425" i="6" s="1"/>
  <c r="G425" i="6"/>
  <c r="J425" i="6" s="1"/>
  <c r="S424" i="6"/>
  <c r="V424" i="6" s="1"/>
  <c r="M424" i="6"/>
  <c r="P424" i="6" s="1"/>
  <c r="G424" i="6"/>
  <c r="J424" i="6" s="1"/>
  <c r="S423" i="6"/>
  <c r="V423" i="6" s="1"/>
  <c r="M423" i="6"/>
  <c r="P423" i="6" s="1"/>
  <c r="G423" i="6"/>
  <c r="J423" i="6" s="1"/>
  <c r="S422" i="6"/>
  <c r="V422" i="6" s="1"/>
  <c r="M422" i="6"/>
  <c r="P422" i="6" s="1"/>
  <c r="G422" i="6"/>
  <c r="J422" i="6" s="1"/>
  <c r="S421" i="6"/>
  <c r="V421" i="6" s="1"/>
  <c r="O421" i="6"/>
  <c r="O427" i="6" s="1"/>
  <c r="M421" i="6"/>
  <c r="I421" i="6"/>
  <c r="I427" i="6" s="1"/>
  <c r="G421" i="6"/>
  <c r="S420" i="6"/>
  <c r="V420" i="6" s="1"/>
  <c r="M420" i="6"/>
  <c r="P420" i="6" s="1"/>
  <c r="G420" i="6"/>
  <c r="J420" i="6" s="1"/>
  <c r="S419" i="6"/>
  <c r="V419" i="6" s="1"/>
  <c r="M419" i="6"/>
  <c r="P419" i="6" s="1"/>
  <c r="G419" i="6"/>
  <c r="J419" i="6" s="1"/>
  <c r="S418" i="6"/>
  <c r="M418" i="6"/>
  <c r="G418" i="6"/>
  <c r="U417" i="6"/>
  <c r="T417" i="6"/>
  <c r="O417" i="6"/>
  <c r="N417" i="6"/>
  <c r="I417" i="6"/>
  <c r="H417" i="6"/>
  <c r="S416" i="6"/>
  <c r="S417" i="6" s="1"/>
  <c r="M416" i="6"/>
  <c r="M417" i="6" s="1"/>
  <c r="G416" i="6"/>
  <c r="G417" i="6" s="1"/>
  <c r="T415" i="6"/>
  <c r="O415" i="6"/>
  <c r="N415" i="6"/>
  <c r="H415" i="6"/>
  <c r="V414" i="6"/>
  <c r="P414" i="6"/>
  <c r="J414" i="6"/>
  <c r="S413" i="6"/>
  <c r="V413" i="6" s="1"/>
  <c r="M413" i="6"/>
  <c r="P413" i="6" s="1"/>
  <c r="G413" i="6"/>
  <c r="J413" i="6" s="1"/>
  <c r="S412" i="6"/>
  <c r="V412" i="6" s="1"/>
  <c r="M412" i="6"/>
  <c r="P412" i="6" s="1"/>
  <c r="G412" i="6"/>
  <c r="J412" i="6" s="1"/>
  <c r="S411" i="6"/>
  <c r="V411" i="6" s="1"/>
  <c r="M411" i="6"/>
  <c r="P411" i="6" s="1"/>
  <c r="G411" i="6"/>
  <c r="J411" i="6" s="1"/>
  <c r="S410" i="6"/>
  <c r="V410" i="6" s="1"/>
  <c r="M410" i="6"/>
  <c r="P410" i="6" s="1"/>
  <c r="G410" i="6"/>
  <c r="J410" i="6" s="1"/>
  <c r="S409" i="6"/>
  <c r="V409" i="6" s="1"/>
  <c r="M409" i="6"/>
  <c r="P409" i="6" s="1"/>
  <c r="G409" i="6"/>
  <c r="J409" i="6" s="1"/>
  <c r="S408" i="6"/>
  <c r="V408" i="6" s="1"/>
  <c r="M408" i="6"/>
  <c r="P408" i="6" s="1"/>
  <c r="G408" i="6"/>
  <c r="J408" i="6" s="1"/>
  <c r="S407" i="6"/>
  <c r="V407" i="6" s="1"/>
  <c r="M407" i="6"/>
  <c r="P407" i="6" s="1"/>
  <c r="G407" i="6"/>
  <c r="J407" i="6" s="1"/>
  <c r="S406" i="6"/>
  <c r="V406" i="6" s="1"/>
  <c r="M406" i="6"/>
  <c r="P406" i="6" s="1"/>
  <c r="G406" i="6"/>
  <c r="J406" i="6" s="1"/>
  <c r="S405" i="6"/>
  <c r="V405" i="6" s="1"/>
  <c r="M405" i="6"/>
  <c r="P405" i="6" s="1"/>
  <c r="G405" i="6"/>
  <c r="J405" i="6" s="1"/>
  <c r="U404" i="6"/>
  <c r="U415" i="6" s="1"/>
  <c r="S404" i="6"/>
  <c r="M404" i="6"/>
  <c r="P404" i="6" s="1"/>
  <c r="I404" i="6"/>
  <c r="I415" i="6" s="1"/>
  <c r="G404" i="6"/>
  <c r="S403" i="6"/>
  <c r="V403" i="6" s="1"/>
  <c r="M403" i="6"/>
  <c r="P403" i="6" s="1"/>
  <c r="G403" i="6"/>
  <c r="J403" i="6" s="1"/>
  <c r="S402" i="6"/>
  <c r="M402" i="6"/>
  <c r="G402" i="6"/>
  <c r="U401" i="6"/>
  <c r="T401" i="6"/>
  <c r="O401" i="6"/>
  <c r="N401" i="6"/>
  <c r="I401" i="6"/>
  <c r="H401" i="6"/>
  <c r="S400" i="6"/>
  <c r="S401" i="6" s="1"/>
  <c r="M400" i="6"/>
  <c r="M401" i="6" s="1"/>
  <c r="G400" i="6"/>
  <c r="G401" i="6" s="1"/>
  <c r="T399" i="6"/>
  <c r="N399" i="6"/>
  <c r="H399" i="6"/>
  <c r="S398" i="6"/>
  <c r="V398" i="6" s="1"/>
  <c r="M398" i="6"/>
  <c r="P398" i="6" s="1"/>
  <c r="G398" i="6"/>
  <c r="J398" i="6" s="1"/>
  <c r="V397" i="6"/>
  <c r="P397" i="6"/>
  <c r="J397" i="6"/>
  <c r="S396" i="6"/>
  <c r="V396" i="6" s="1"/>
  <c r="M396" i="6"/>
  <c r="P396" i="6" s="1"/>
  <c r="G396" i="6"/>
  <c r="J396" i="6" s="1"/>
  <c r="U395" i="6"/>
  <c r="U399" i="6" s="1"/>
  <c r="S395" i="6"/>
  <c r="O395" i="6"/>
  <c r="O399" i="6" s="1"/>
  <c r="M395" i="6"/>
  <c r="I395" i="6"/>
  <c r="I399" i="6" s="1"/>
  <c r="G395" i="6"/>
  <c r="S394" i="6"/>
  <c r="V394" i="6" s="1"/>
  <c r="M394" i="6"/>
  <c r="P394" i="6" s="1"/>
  <c r="G394" i="6"/>
  <c r="J394" i="6" s="1"/>
  <c r="S393" i="6"/>
  <c r="V393" i="6" s="1"/>
  <c r="M393" i="6"/>
  <c r="P393" i="6" s="1"/>
  <c r="G393" i="6"/>
  <c r="J393" i="6" s="1"/>
  <c r="S392" i="6"/>
  <c r="V392" i="6" s="1"/>
  <c r="M392" i="6"/>
  <c r="P392" i="6" s="1"/>
  <c r="G392" i="6"/>
  <c r="J392" i="6" s="1"/>
  <c r="S391" i="6"/>
  <c r="V391" i="6" s="1"/>
  <c r="M391" i="6"/>
  <c r="P391" i="6" s="1"/>
  <c r="G391" i="6"/>
  <c r="J391" i="6" s="1"/>
  <c r="S390" i="6"/>
  <c r="V390" i="6" s="1"/>
  <c r="M390" i="6"/>
  <c r="P390" i="6" s="1"/>
  <c r="G390" i="6"/>
  <c r="J390" i="6" s="1"/>
  <c r="S389" i="6"/>
  <c r="V389" i="6" s="1"/>
  <c r="M389" i="6"/>
  <c r="P389" i="6" s="1"/>
  <c r="G389" i="6"/>
  <c r="J389" i="6" s="1"/>
  <c r="S388" i="6"/>
  <c r="M388" i="6"/>
  <c r="G388" i="6"/>
  <c r="T387" i="6"/>
  <c r="N387" i="6"/>
  <c r="H387" i="6"/>
  <c r="U386" i="6"/>
  <c r="U387" i="6" s="1"/>
  <c r="S386" i="6"/>
  <c r="O386" i="6"/>
  <c r="O387" i="6" s="1"/>
  <c r="M386" i="6"/>
  <c r="I386" i="6"/>
  <c r="I387" i="6" s="1"/>
  <c r="G386" i="6"/>
  <c r="S385" i="6"/>
  <c r="V385" i="6" s="1"/>
  <c r="M385" i="6"/>
  <c r="P385" i="6" s="1"/>
  <c r="G385" i="6"/>
  <c r="J385" i="6" s="1"/>
  <c r="S384" i="6"/>
  <c r="V384" i="6" s="1"/>
  <c r="M384" i="6"/>
  <c r="P384" i="6" s="1"/>
  <c r="G384" i="6"/>
  <c r="J384" i="6" s="1"/>
  <c r="U383" i="6"/>
  <c r="T383" i="6"/>
  <c r="O383" i="6"/>
  <c r="N383" i="6"/>
  <c r="I383" i="6"/>
  <c r="H383" i="6"/>
  <c r="S382" i="6"/>
  <c r="S383" i="6" s="1"/>
  <c r="M382" i="6"/>
  <c r="M383" i="6" s="1"/>
  <c r="G382" i="6"/>
  <c r="G383" i="6" s="1"/>
  <c r="U381" i="6"/>
  <c r="T381" i="6"/>
  <c r="O381" i="6"/>
  <c r="N381" i="6"/>
  <c r="I381" i="6"/>
  <c r="H381" i="6"/>
  <c r="S380" i="6"/>
  <c r="S381" i="6" s="1"/>
  <c r="M380" i="6"/>
  <c r="M381" i="6" s="1"/>
  <c r="G380" i="6"/>
  <c r="G381" i="6" s="1"/>
  <c r="U379" i="6"/>
  <c r="T379" i="6"/>
  <c r="O379" i="6"/>
  <c r="N379" i="6"/>
  <c r="I379" i="6"/>
  <c r="H379" i="6"/>
  <c r="S378" i="6"/>
  <c r="S379" i="6" s="1"/>
  <c r="M378" i="6"/>
  <c r="M379" i="6" s="1"/>
  <c r="G378" i="6"/>
  <c r="J378" i="6" s="1"/>
  <c r="J379" i="6" s="1"/>
  <c r="U377" i="6"/>
  <c r="T377" i="6"/>
  <c r="O377" i="6"/>
  <c r="N377" i="6"/>
  <c r="I377" i="6"/>
  <c r="H377" i="6"/>
  <c r="S376" i="6"/>
  <c r="V376" i="6" s="1"/>
  <c r="V377" i="6" s="1"/>
  <c r="M376" i="6"/>
  <c r="P376" i="6" s="1"/>
  <c r="P377" i="6" s="1"/>
  <c r="G376" i="6"/>
  <c r="J376" i="6" s="1"/>
  <c r="J377" i="6" s="1"/>
  <c r="T375" i="6"/>
  <c r="S375" i="6"/>
  <c r="N375" i="6"/>
  <c r="M375" i="6"/>
  <c r="H375" i="6"/>
  <c r="U374" i="6"/>
  <c r="V374" i="6" s="1"/>
  <c r="V375" i="6" s="1"/>
  <c r="O374" i="6"/>
  <c r="P374" i="6" s="1"/>
  <c r="P375" i="6" s="1"/>
  <c r="I374" i="6"/>
  <c r="I375" i="6" s="1"/>
  <c r="G374" i="6"/>
  <c r="J374" i="6" s="1"/>
  <c r="J375" i="6" s="1"/>
  <c r="U373" i="6"/>
  <c r="T373" i="6"/>
  <c r="S373" i="6"/>
  <c r="O373" i="6"/>
  <c r="N373" i="6"/>
  <c r="M373" i="6"/>
  <c r="I373" i="6"/>
  <c r="H373" i="6"/>
  <c r="G373" i="6"/>
  <c r="V372" i="6"/>
  <c r="P372" i="6"/>
  <c r="J372" i="6"/>
  <c r="F372" i="6"/>
  <c r="V371" i="6"/>
  <c r="V373" i="6" s="1"/>
  <c r="P371" i="6"/>
  <c r="P373" i="6" s="1"/>
  <c r="J371" i="6"/>
  <c r="J373" i="6" s="1"/>
  <c r="F371" i="6"/>
  <c r="U370" i="6"/>
  <c r="T370" i="6"/>
  <c r="S370" i="6"/>
  <c r="O370" i="6"/>
  <c r="N370" i="6"/>
  <c r="M370" i="6"/>
  <c r="I370" i="6"/>
  <c r="H370" i="6"/>
  <c r="V369" i="6"/>
  <c r="V370" i="6" s="1"/>
  <c r="R369" i="6"/>
  <c r="P369" i="6"/>
  <c r="P370" i="6" s="1"/>
  <c r="L369" i="6"/>
  <c r="G369" i="6"/>
  <c r="G370" i="6" s="1"/>
  <c r="U368" i="6"/>
  <c r="T368" i="6"/>
  <c r="S368" i="6"/>
  <c r="O368" i="6"/>
  <c r="N368" i="6"/>
  <c r="M368" i="6"/>
  <c r="I368" i="6"/>
  <c r="H368" i="6"/>
  <c r="V367" i="6"/>
  <c r="V368" i="6" s="1"/>
  <c r="R367" i="6"/>
  <c r="P367" i="6"/>
  <c r="P368" i="6" s="1"/>
  <c r="L367" i="6"/>
  <c r="G367" i="6"/>
  <c r="G368" i="6" s="1"/>
  <c r="U366" i="6"/>
  <c r="T366" i="6"/>
  <c r="S366" i="6"/>
  <c r="O366" i="6"/>
  <c r="N366" i="6"/>
  <c r="M366" i="6"/>
  <c r="I366" i="6"/>
  <c r="H366" i="6"/>
  <c r="G366" i="6"/>
  <c r="V365" i="6"/>
  <c r="R365" i="6"/>
  <c r="P365" i="6"/>
  <c r="L365" i="6"/>
  <c r="J365" i="6"/>
  <c r="F365" i="6"/>
  <c r="V364" i="6"/>
  <c r="R364" i="6"/>
  <c r="P364" i="6"/>
  <c r="L364" i="6"/>
  <c r="J364" i="6"/>
  <c r="F364" i="6"/>
  <c r="V363" i="6"/>
  <c r="R363" i="6"/>
  <c r="P363" i="6"/>
  <c r="L363" i="6"/>
  <c r="J363" i="6"/>
  <c r="F363" i="6"/>
  <c r="V362" i="6"/>
  <c r="R362" i="6"/>
  <c r="P362" i="6"/>
  <c r="L362" i="6"/>
  <c r="J362" i="6"/>
  <c r="F362" i="6"/>
  <c r="V361" i="6"/>
  <c r="R361" i="6"/>
  <c r="P361" i="6"/>
  <c r="L361" i="6"/>
  <c r="J361" i="6"/>
  <c r="F361" i="6"/>
  <c r="V360" i="6"/>
  <c r="R360" i="6"/>
  <c r="P360" i="6"/>
  <c r="L360" i="6"/>
  <c r="J360" i="6"/>
  <c r="F360" i="6"/>
  <c r="V359" i="6"/>
  <c r="V366" i="6" s="1"/>
  <c r="R359" i="6"/>
  <c r="P359" i="6"/>
  <c r="P366" i="6" s="1"/>
  <c r="L359" i="6"/>
  <c r="J359" i="6"/>
  <c r="J366" i="6" s="1"/>
  <c r="F359" i="6"/>
  <c r="T358" i="6"/>
  <c r="S358" i="6"/>
  <c r="O358" i="6"/>
  <c r="N358" i="6"/>
  <c r="M358" i="6"/>
  <c r="I358" i="6"/>
  <c r="H358" i="6"/>
  <c r="G358" i="6"/>
  <c r="V357" i="6"/>
  <c r="R357" i="6"/>
  <c r="P357" i="6"/>
  <c r="L357" i="6"/>
  <c r="J357" i="6"/>
  <c r="F357" i="6"/>
  <c r="V356" i="6"/>
  <c r="R356" i="6"/>
  <c r="P356" i="6"/>
  <c r="L356" i="6"/>
  <c r="J356" i="6"/>
  <c r="F356" i="6"/>
  <c r="U355" i="6"/>
  <c r="U358" i="6" s="1"/>
  <c r="R355" i="6"/>
  <c r="P355" i="6"/>
  <c r="L355" i="6"/>
  <c r="J355" i="6"/>
  <c r="F355" i="6"/>
  <c r="V354" i="6"/>
  <c r="R354" i="6"/>
  <c r="P354" i="6"/>
  <c r="L354" i="6"/>
  <c r="J354" i="6"/>
  <c r="F354" i="6"/>
  <c r="V353" i="6"/>
  <c r="R353" i="6"/>
  <c r="P353" i="6"/>
  <c r="L353" i="6"/>
  <c r="J353" i="6"/>
  <c r="F353" i="6"/>
  <c r="V352" i="6"/>
  <c r="R352" i="6"/>
  <c r="P352" i="6"/>
  <c r="L352" i="6"/>
  <c r="J352" i="6"/>
  <c r="F352" i="6"/>
  <c r="V351" i="6"/>
  <c r="R351" i="6"/>
  <c r="P351" i="6"/>
  <c r="L351" i="6"/>
  <c r="J351" i="6"/>
  <c r="F351" i="6"/>
  <c r="V350" i="6"/>
  <c r="R350" i="6"/>
  <c r="P350" i="6"/>
  <c r="L350" i="6"/>
  <c r="J350" i="6"/>
  <c r="F350" i="6"/>
  <c r="V349" i="6"/>
  <c r="R349" i="6"/>
  <c r="P349" i="6"/>
  <c r="P358" i="6" s="1"/>
  <c r="L349" i="6"/>
  <c r="J349" i="6"/>
  <c r="J358" i="6" s="1"/>
  <c r="F349" i="6"/>
  <c r="U348" i="6"/>
  <c r="T348" i="6"/>
  <c r="S348" i="6"/>
  <c r="O348" i="6"/>
  <c r="N348" i="6"/>
  <c r="M348" i="6"/>
  <c r="H348" i="6"/>
  <c r="G348" i="6"/>
  <c r="V347" i="6"/>
  <c r="R347" i="6"/>
  <c r="P347" i="6"/>
  <c r="L347" i="6"/>
  <c r="J347" i="6"/>
  <c r="F347" i="6"/>
  <c r="V346" i="6"/>
  <c r="R346" i="6"/>
  <c r="P346" i="6"/>
  <c r="L346" i="6"/>
  <c r="I346" i="6"/>
  <c r="I348" i="6" s="1"/>
  <c r="F346" i="6"/>
  <c r="V345" i="6"/>
  <c r="R345" i="6"/>
  <c r="P345" i="6"/>
  <c r="L345" i="6"/>
  <c r="J345" i="6"/>
  <c r="F345" i="6"/>
  <c r="V344" i="6"/>
  <c r="R344" i="6"/>
  <c r="P344" i="6"/>
  <c r="L344" i="6"/>
  <c r="J344" i="6"/>
  <c r="F344" i="6"/>
  <c r="V343" i="6"/>
  <c r="R343" i="6"/>
  <c r="P343" i="6"/>
  <c r="L343" i="6"/>
  <c r="J343" i="6"/>
  <c r="F343" i="6"/>
  <c r="V342" i="6"/>
  <c r="R342" i="6"/>
  <c r="P342" i="6"/>
  <c r="L342" i="6"/>
  <c r="J342" i="6"/>
  <c r="F342" i="6"/>
  <c r="U341" i="6"/>
  <c r="T341" i="6"/>
  <c r="O341" i="6"/>
  <c r="N341" i="6"/>
  <c r="H341" i="6"/>
  <c r="S340" i="6"/>
  <c r="V340" i="6" s="1"/>
  <c r="M340" i="6"/>
  <c r="P340" i="6" s="1"/>
  <c r="G340" i="6"/>
  <c r="J340" i="6" s="1"/>
  <c r="S339" i="6"/>
  <c r="V339" i="6" s="1"/>
  <c r="M339" i="6"/>
  <c r="P339" i="6" s="1"/>
  <c r="G339" i="6"/>
  <c r="J339" i="6" s="1"/>
  <c r="S338" i="6"/>
  <c r="V338" i="6" s="1"/>
  <c r="M338" i="6"/>
  <c r="P338" i="6" s="1"/>
  <c r="G338" i="6"/>
  <c r="J338" i="6" s="1"/>
  <c r="S337" i="6"/>
  <c r="V337" i="6" s="1"/>
  <c r="M337" i="6"/>
  <c r="P337" i="6" s="1"/>
  <c r="G337" i="6"/>
  <c r="J337" i="6" s="1"/>
  <c r="S336" i="6"/>
  <c r="V336" i="6" s="1"/>
  <c r="M336" i="6"/>
  <c r="P336" i="6" s="1"/>
  <c r="G336" i="6"/>
  <c r="S335" i="6"/>
  <c r="M335" i="6"/>
  <c r="I335" i="6"/>
  <c r="I341" i="6" s="1"/>
  <c r="G335" i="6"/>
  <c r="U334" i="6"/>
  <c r="T334" i="6"/>
  <c r="O334" i="6"/>
  <c r="N334" i="6"/>
  <c r="I334" i="6"/>
  <c r="H334" i="6"/>
  <c r="S333" i="6"/>
  <c r="V333" i="6" s="1"/>
  <c r="M333" i="6"/>
  <c r="P333" i="6" s="1"/>
  <c r="G333" i="6"/>
  <c r="J333" i="6" s="1"/>
  <c r="S332" i="6"/>
  <c r="V332" i="6" s="1"/>
  <c r="M332" i="6"/>
  <c r="P332" i="6" s="1"/>
  <c r="G332" i="6"/>
  <c r="J332" i="6" s="1"/>
  <c r="V331" i="6"/>
  <c r="R331" i="6"/>
  <c r="P331" i="6"/>
  <c r="L331" i="6"/>
  <c r="G331" i="6"/>
  <c r="J331" i="6" s="1"/>
  <c r="V330" i="6"/>
  <c r="R330" i="6"/>
  <c r="P330" i="6"/>
  <c r="L330" i="6"/>
  <c r="G330" i="6"/>
  <c r="J330" i="6" s="1"/>
  <c r="S329" i="6"/>
  <c r="V329" i="6" s="1"/>
  <c r="M329" i="6"/>
  <c r="P329" i="6" s="1"/>
  <c r="G329" i="6"/>
  <c r="J329" i="6" s="1"/>
  <c r="S328" i="6"/>
  <c r="V328" i="6" s="1"/>
  <c r="M328" i="6"/>
  <c r="P328" i="6" s="1"/>
  <c r="G328" i="6"/>
  <c r="J328" i="6" s="1"/>
  <c r="S327" i="6"/>
  <c r="V327" i="6" s="1"/>
  <c r="M327" i="6"/>
  <c r="P327" i="6" s="1"/>
  <c r="G327" i="6"/>
  <c r="J327" i="6" s="1"/>
  <c r="S326" i="6"/>
  <c r="V326" i="6" s="1"/>
  <c r="M326" i="6"/>
  <c r="P326" i="6" s="1"/>
  <c r="G326" i="6"/>
  <c r="J326" i="6" s="1"/>
  <c r="V325" i="6"/>
  <c r="R325" i="6"/>
  <c r="P325" i="6"/>
  <c r="L325" i="6"/>
  <c r="J325" i="6"/>
  <c r="F325" i="6"/>
  <c r="S324" i="6"/>
  <c r="V324" i="6" s="1"/>
  <c r="M324" i="6"/>
  <c r="P324" i="6" s="1"/>
  <c r="G324" i="6"/>
  <c r="J324" i="6" s="1"/>
  <c r="S323" i="6"/>
  <c r="V323" i="6" s="1"/>
  <c r="M323" i="6"/>
  <c r="P323" i="6" s="1"/>
  <c r="G323" i="6"/>
  <c r="J323" i="6" s="1"/>
  <c r="S322" i="6"/>
  <c r="V322" i="6" s="1"/>
  <c r="M322" i="6"/>
  <c r="P322" i="6" s="1"/>
  <c r="G322" i="6"/>
  <c r="J322" i="6" s="1"/>
  <c r="U321" i="6"/>
  <c r="T321" i="6"/>
  <c r="O321" i="6"/>
  <c r="N321" i="6"/>
  <c r="I321" i="6"/>
  <c r="H321" i="6"/>
  <c r="S320" i="6"/>
  <c r="V320" i="6" s="1"/>
  <c r="M320" i="6"/>
  <c r="P320" i="6" s="1"/>
  <c r="G320" i="6"/>
  <c r="J320" i="6" s="1"/>
  <c r="S319" i="6"/>
  <c r="V319" i="6" s="1"/>
  <c r="M319" i="6"/>
  <c r="P319" i="6" s="1"/>
  <c r="G319" i="6"/>
  <c r="J319" i="6" s="1"/>
  <c r="V318" i="6"/>
  <c r="R318" i="6"/>
  <c r="P318" i="6"/>
  <c r="L318" i="6"/>
  <c r="J318" i="6"/>
  <c r="F318" i="6"/>
  <c r="V317" i="6"/>
  <c r="R317" i="6"/>
  <c r="P317" i="6"/>
  <c r="L317" i="6"/>
  <c r="J317" i="6"/>
  <c r="F317" i="6"/>
  <c r="V316" i="6"/>
  <c r="R316" i="6"/>
  <c r="P316" i="6"/>
  <c r="L316" i="6"/>
  <c r="J316" i="6"/>
  <c r="F316" i="6"/>
  <c r="V315" i="6"/>
  <c r="R315" i="6"/>
  <c r="P315" i="6"/>
  <c r="L315" i="6"/>
  <c r="J315" i="6"/>
  <c r="F315" i="6"/>
  <c r="V314" i="6"/>
  <c r="R314" i="6"/>
  <c r="P314" i="6"/>
  <c r="L314" i="6"/>
  <c r="J314" i="6"/>
  <c r="F314" i="6"/>
  <c r="V313" i="6"/>
  <c r="R313" i="6"/>
  <c r="P313" i="6"/>
  <c r="L313" i="6"/>
  <c r="J313" i="6"/>
  <c r="F313" i="6"/>
  <c r="V312" i="6"/>
  <c r="R312" i="6"/>
  <c r="P312" i="6"/>
  <c r="L312" i="6"/>
  <c r="J312" i="6"/>
  <c r="F312" i="6"/>
  <c r="V311" i="6"/>
  <c r="R311" i="6"/>
  <c r="P311" i="6"/>
  <c r="L311" i="6"/>
  <c r="J311" i="6"/>
  <c r="F311" i="6"/>
  <c r="V310" i="6"/>
  <c r="R310" i="6"/>
  <c r="P310" i="6"/>
  <c r="L310" i="6"/>
  <c r="J310" i="6"/>
  <c r="F310" i="6"/>
  <c r="V309" i="6"/>
  <c r="R309" i="6"/>
  <c r="P309" i="6"/>
  <c r="L309" i="6"/>
  <c r="J309" i="6"/>
  <c r="F309" i="6"/>
  <c r="U308" i="6"/>
  <c r="T308" i="6"/>
  <c r="S308" i="6"/>
  <c r="O308" i="6"/>
  <c r="N308" i="6"/>
  <c r="M308" i="6"/>
  <c r="I308" i="6"/>
  <c r="H308" i="6"/>
  <c r="G308" i="6"/>
  <c r="V307" i="6"/>
  <c r="R307" i="6"/>
  <c r="P307" i="6"/>
  <c r="L307" i="6"/>
  <c r="J307" i="6"/>
  <c r="F307" i="6"/>
  <c r="V306" i="6"/>
  <c r="R306" i="6"/>
  <c r="P306" i="6"/>
  <c r="L306" i="6"/>
  <c r="J306" i="6"/>
  <c r="F306" i="6"/>
  <c r="V305" i="6"/>
  <c r="R305" i="6"/>
  <c r="P305" i="6"/>
  <c r="L305" i="6"/>
  <c r="J305" i="6"/>
  <c r="F305" i="6"/>
  <c r="V304" i="6"/>
  <c r="R304" i="6"/>
  <c r="P304" i="6"/>
  <c r="L304" i="6"/>
  <c r="J304" i="6"/>
  <c r="F304" i="6"/>
  <c r="V303" i="6"/>
  <c r="R303" i="6"/>
  <c r="P303" i="6"/>
  <c r="L303" i="6"/>
  <c r="J303" i="6"/>
  <c r="F303" i="6"/>
  <c r="V302" i="6"/>
  <c r="R302" i="6"/>
  <c r="P302" i="6"/>
  <c r="L302" i="6"/>
  <c r="J302" i="6"/>
  <c r="F302" i="6"/>
  <c r="V301" i="6"/>
  <c r="R301" i="6"/>
  <c r="P301" i="6"/>
  <c r="L301" i="6"/>
  <c r="J301" i="6"/>
  <c r="F301" i="6"/>
  <c r="V300" i="6"/>
  <c r="R300" i="6"/>
  <c r="P300" i="6"/>
  <c r="L300" i="6"/>
  <c r="J300" i="6"/>
  <c r="F300" i="6"/>
  <c r="V299" i="6"/>
  <c r="R299" i="6"/>
  <c r="P299" i="6"/>
  <c r="L299" i="6"/>
  <c r="J299" i="6"/>
  <c r="F299" i="6"/>
  <c r="V298" i="6"/>
  <c r="R298" i="6"/>
  <c r="P298" i="6"/>
  <c r="L298" i="6"/>
  <c r="J298" i="6"/>
  <c r="F298" i="6"/>
  <c r="V297" i="6"/>
  <c r="R297" i="6"/>
  <c r="P297" i="6"/>
  <c r="L297" i="6"/>
  <c r="J297" i="6"/>
  <c r="F297" i="6"/>
  <c r="V296" i="6"/>
  <c r="R296" i="6"/>
  <c r="P296" i="6"/>
  <c r="L296" i="6"/>
  <c r="J296" i="6"/>
  <c r="F296" i="6"/>
  <c r="V295" i="6"/>
  <c r="R295" i="6"/>
  <c r="P295" i="6"/>
  <c r="L295" i="6"/>
  <c r="J295" i="6"/>
  <c r="F295" i="6"/>
  <c r="V294" i="6"/>
  <c r="V308" i="6" s="1"/>
  <c r="R294" i="6"/>
  <c r="P294" i="6"/>
  <c r="P308" i="6" s="1"/>
  <c r="L294" i="6"/>
  <c r="J294" i="6"/>
  <c r="J308" i="6" s="1"/>
  <c r="F294" i="6"/>
  <c r="U293" i="6"/>
  <c r="T293" i="6"/>
  <c r="S293" i="6"/>
  <c r="O293" i="6"/>
  <c r="N293" i="6"/>
  <c r="M293" i="6"/>
  <c r="H293" i="6"/>
  <c r="G293" i="6"/>
  <c r="V292" i="6"/>
  <c r="R292" i="6"/>
  <c r="P292" i="6"/>
  <c r="L292" i="6"/>
  <c r="J292" i="6"/>
  <c r="F292" i="6"/>
  <c r="V291" i="6"/>
  <c r="R291" i="6"/>
  <c r="P291" i="6"/>
  <c r="L291" i="6"/>
  <c r="J291" i="6"/>
  <c r="F291" i="6"/>
  <c r="V290" i="6"/>
  <c r="R290" i="6"/>
  <c r="P290" i="6"/>
  <c r="L290" i="6"/>
  <c r="J290" i="6"/>
  <c r="F290" i="6"/>
  <c r="V289" i="6"/>
  <c r="R289" i="6"/>
  <c r="P289" i="6"/>
  <c r="L289" i="6"/>
  <c r="J289" i="6"/>
  <c r="F289" i="6"/>
  <c r="V288" i="6"/>
  <c r="R288" i="6"/>
  <c r="P288" i="6"/>
  <c r="L288" i="6"/>
  <c r="J288" i="6"/>
  <c r="F288" i="6"/>
  <c r="V287" i="6"/>
  <c r="R287" i="6"/>
  <c r="P287" i="6"/>
  <c r="L287" i="6"/>
  <c r="J287" i="6"/>
  <c r="F287" i="6"/>
  <c r="V286" i="6"/>
  <c r="R286" i="6"/>
  <c r="P286" i="6"/>
  <c r="L286" i="6"/>
  <c r="J286" i="6"/>
  <c r="F286" i="6"/>
  <c r="V285" i="6"/>
  <c r="R285" i="6"/>
  <c r="P285" i="6"/>
  <c r="L285" i="6"/>
  <c r="J285" i="6"/>
  <c r="F285" i="6"/>
  <c r="V284" i="6"/>
  <c r="R284" i="6"/>
  <c r="P284" i="6"/>
  <c r="L284" i="6"/>
  <c r="J284" i="6"/>
  <c r="F284" i="6"/>
  <c r="V283" i="6"/>
  <c r="R283" i="6"/>
  <c r="P283" i="6"/>
  <c r="L283" i="6"/>
  <c r="J283" i="6"/>
  <c r="F283" i="6"/>
  <c r="V282" i="6"/>
  <c r="R282" i="6"/>
  <c r="P282" i="6"/>
  <c r="L282" i="6"/>
  <c r="J282" i="6"/>
  <c r="F282" i="6"/>
  <c r="V281" i="6"/>
  <c r="R281" i="6"/>
  <c r="P281" i="6"/>
  <c r="L281" i="6"/>
  <c r="J281" i="6"/>
  <c r="F281" i="6"/>
  <c r="V280" i="6"/>
  <c r="R280" i="6"/>
  <c r="P280" i="6"/>
  <c r="L280" i="6"/>
  <c r="I280" i="6"/>
  <c r="J280" i="6" s="1"/>
  <c r="F280" i="6"/>
  <c r="V279" i="6"/>
  <c r="R279" i="6"/>
  <c r="P279" i="6"/>
  <c r="L279" i="6"/>
  <c r="J279" i="6"/>
  <c r="F279" i="6"/>
  <c r="V278" i="6"/>
  <c r="R278" i="6"/>
  <c r="P278" i="6"/>
  <c r="L278" i="6"/>
  <c r="J278" i="6"/>
  <c r="F278" i="6"/>
  <c r="V277" i="6"/>
  <c r="V293" i="6" s="1"/>
  <c r="R277" i="6"/>
  <c r="P277" i="6"/>
  <c r="P293" i="6" s="1"/>
  <c r="L277" i="6"/>
  <c r="J277" i="6"/>
  <c r="J293" i="6" s="1"/>
  <c r="F277" i="6"/>
  <c r="U276" i="6"/>
  <c r="T276" i="6"/>
  <c r="N276" i="6"/>
  <c r="H276" i="6"/>
  <c r="S275" i="6"/>
  <c r="V275" i="6" s="1"/>
  <c r="M275" i="6"/>
  <c r="P275" i="6" s="1"/>
  <c r="G275" i="6"/>
  <c r="J275" i="6" s="1"/>
  <c r="S274" i="6"/>
  <c r="V274" i="6" s="1"/>
  <c r="M274" i="6"/>
  <c r="P274" i="6" s="1"/>
  <c r="G274" i="6"/>
  <c r="J274" i="6" s="1"/>
  <c r="V273" i="6"/>
  <c r="R273" i="6"/>
  <c r="P273" i="6"/>
  <c r="L273" i="6"/>
  <c r="G273" i="6"/>
  <c r="J273" i="6" s="1"/>
  <c r="S272" i="6"/>
  <c r="V272" i="6" s="1"/>
  <c r="M272" i="6"/>
  <c r="P272" i="6" s="1"/>
  <c r="G272" i="6"/>
  <c r="J272" i="6" s="1"/>
  <c r="S271" i="6"/>
  <c r="V271" i="6" s="1"/>
  <c r="M271" i="6"/>
  <c r="P271" i="6" s="1"/>
  <c r="G271" i="6"/>
  <c r="J271" i="6" s="1"/>
  <c r="V270" i="6"/>
  <c r="R270" i="6"/>
  <c r="P270" i="6"/>
  <c r="L270" i="6"/>
  <c r="G270" i="6"/>
  <c r="J270" i="6" s="1"/>
  <c r="V269" i="6"/>
  <c r="R269" i="6"/>
  <c r="O269" i="6"/>
  <c r="O276" i="6" s="1"/>
  <c r="L269" i="6"/>
  <c r="I269" i="6"/>
  <c r="I276" i="6" s="1"/>
  <c r="G269" i="6"/>
  <c r="S268" i="6"/>
  <c r="V268" i="6" s="1"/>
  <c r="M268" i="6"/>
  <c r="P268" i="6" s="1"/>
  <c r="G268" i="6"/>
  <c r="J268" i="6" s="1"/>
  <c r="S267" i="6"/>
  <c r="V267" i="6" s="1"/>
  <c r="M267" i="6"/>
  <c r="P267" i="6" s="1"/>
  <c r="G267" i="6"/>
  <c r="J267" i="6" s="1"/>
  <c r="S266" i="6"/>
  <c r="V266" i="6" s="1"/>
  <c r="M266" i="6"/>
  <c r="P266" i="6" s="1"/>
  <c r="G266" i="6"/>
  <c r="J266" i="6" s="1"/>
  <c r="S265" i="6"/>
  <c r="V265" i="6" s="1"/>
  <c r="M265" i="6"/>
  <c r="P265" i="6" s="1"/>
  <c r="G265" i="6"/>
  <c r="J265" i="6" s="1"/>
  <c r="S264" i="6"/>
  <c r="V264" i="6" s="1"/>
  <c r="M264" i="6"/>
  <c r="P264" i="6" s="1"/>
  <c r="G264" i="6"/>
  <c r="J264" i="6" s="1"/>
  <c r="S263" i="6"/>
  <c r="V263" i="6" s="1"/>
  <c r="M263" i="6"/>
  <c r="P263" i="6" s="1"/>
  <c r="G263" i="6"/>
  <c r="J263" i="6" s="1"/>
  <c r="S262" i="6"/>
  <c r="M262" i="6"/>
  <c r="G262" i="6"/>
  <c r="T261" i="6"/>
  <c r="N261" i="6"/>
  <c r="I261" i="6"/>
  <c r="H261" i="6"/>
  <c r="S260" i="6"/>
  <c r="V260" i="6" s="1"/>
  <c r="M260" i="6"/>
  <c r="P260" i="6" s="1"/>
  <c r="G260" i="6"/>
  <c r="J260" i="6" s="1"/>
  <c r="S259" i="6"/>
  <c r="V259" i="6" s="1"/>
  <c r="M259" i="6"/>
  <c r="P259" i="6" s="1"/>
  <c r="G259" i="6"/>
  <c r="J259" i="6" s="1"/>
  <c r="S258" i="6"/>
  <c r="V258" i="6" s="1"/>
  <c r="M258" i="6"/>
  <c r="P258" i="6" s="1"/>
  <c r="G258" i="6"/>
  <c r="J258" i="6" s="1"/>
  <c r="S257" i="6"/>
  <c r="V257" i="6" s="1"/>
  <c r="M257" i="6"/>
  <c r="P257" i="6" s="1"/>
  <c r="G257" i="6"/>
  <c r="J257" i="6" s="1"/>
  <c r="U256" i="6"/>
  <c r="V256" i="6" s="1"/>
  <c r="R256" i="6"/>
  <c r="O256" i="6"/>
  <c r="O261" i="6" s="1"/>
  <c r="L256" i="6"/>
  <c r="G256" i="6"/>
  <c r="J256" i="6" s="1"/>
  <c r="V255" i="6"/>
  <c r="R255" i="6"/>
  <c r="P255" i="6"/>
  <c r="L255" i="6"/>
  <c r="G255" i="6"/>
  <c r="J255" i="6" s="1"/>
  <c r="U254" i="6"/>
  <c r="T254" i="6"/>
  <c r="O254" i="6"/>
  <c r="N254" i="6"/>
  <c r="I254" i="6"/>
  <c r="H254" i="6"/>
  <c r="V253" i="6"/>
  <c r="R253" i="6"/>
  <c r="P253" i="6"/>
  <c r="L253" i="6"/>
  <c r="J253" i="6"/>
  <c r="F253" i="6"/>
  <c r="S252" i="6"/>
  <c r="V252" i="6" s="1"/>
  <c r="M252" i="6"/>
  <c r="P252" i="6" s="1"/>
  <c r="G252" i="6"/>
  <c r="J252" i="6" s="1"/>
  <c r="S251" i="6"/>
  <c r="V251" i="6" s="1"/>
  <c r="M251" i="6"/>
  <c r="P251" i="6" s="1"/>
  <c r="G251" i="6"/>
  <c r="J251" i="6" s="1"/>
  <c r="V250" i="6"/>
  <c r="R250" i="6"/>
  <c r="P250" i="6"/>
  <c r="L250" i="6"/>
  <c r="J250" i="6"/>
  <c r="F250" i="6"/>
  <c r="V249" i="6"/>
  <c r="R249" i="6"/>
  <c r="P249" i="6"/>
  <c r="L249" i="6"/>
  <c r="J249" i="6"/>
  <c r="F249" i="6"/>
  <c r="V248" i="6"/>
  <c r="R248" i="6"/>
  <c r="P248" i="6"/>
  <c r="L248" i="6"/>
  <c r="J248" i="6"/>
  <c r="F248" i="6"/>
  <c r="S247" i="6"/>
  <c r="V247" i="6" s="1"/>
  <c r="M247" i="6"/>
  <c r="P247" i="6" s="1"/>
  <c r="G247" i="6"/>
  <c r="J247" i="6" s="1"/>
  <c r="S246" i="6"/>
  <c r="V246" i="6" s="1"/>
  <c r="M246" i="6"/>
  <c r="P246" i="6" s="1"/>
  <c r="G246" i="6"/>
  <c r="J246" i="6" s="1"/>
  <c r="S245" i="6"/>
  <c r="V245" i="6" s="1"/>
  <c r="M245" i="6"/>
  <c r="P245" i="6" s="1"/>
  <c r="G245" i="6"/>
  <c r="J245" i="6" s="1"/>
  <c r="S244" i="6"/>
  <c r="V244" i="6" s="1"/>
  <c r="M244" i="6"/>
  <c r="P244" i="6" s="1"/>
  <c r="G244" i="6"/>
  <c r="J244" i="6" s="1"/>
  <c r="S243" i="6"/>
  <c r="V243" i="6" s="1"/>
  <c r="M243" i="6"/>
  <c r="P243" i="6" s="1"/>
  <c r="G243" i="6"/>
  <c r="J243" i="6" s="1"/>
  <c r="U242" i="6"/>
  <c r="T242" i="6"/>
  <c r="S242" i="6"/>
  <c r="O242" i="6"/>
  <c r="N242" i="6"/>
  <c r="M242" i="6"/>
  <c r="I242" i="6"/>
  <c r="H242" i="6"/>
  <c r="G242" i="6"/>
  <c r="V241" i="6"/>
  <c r="R241" i="6"/>
  <c r="P241" i="6"/>
  <c r="L241" i="6"/>
  <c r="J241" i="6"/>
  <c r="F241" i="6"/>
  <c r="V240" i="6"/>
  <c r="R240" i="6"/>
  <c r="P240" i="6"/>
  <c r="L240" i="6"/>
  <c r="J240" i="6"/>
  <c r="F240" i="6"/>
  <c r="V239" i="6"/>
  <c r="R239" i="6"/>
  <c r="P239" i="6"/>
  <c r="L239" i="6"/>
  <c r="J239" i="6"/>
  <c r="F239" i="6"/>
  <c r="V238" i="6"/>
  <c r="R238" i="6"/>
  <c r="P238" i="6"/>
  <c r="L238" i="6"/>
  <c r="J238" i="6"/>
  <c r="F238" i="6"/>
  <c r="V237" i="6"/>
  <c r="R237" i="6"/>
  <c r="P237" i="6"/>
  <c r="L237" i="6"/>
  <c r="J237" i="6"/>
  <c r="F237" i="6"/>
  <c r="V236" i="6"/>
  <c r="R236" i="6"/>
  <c r="P236" i="6"/>
  <c r="L236" i="6"/>
  <c r="J236" i="6"/>
  <c r="F236" i="6"/>
  <c r="V235" i="6"/>
  <c r="R235" i="6"/>
  <c r="P235" i="6"/>
  <c r="L235" i="6"/>
  <c r="J235" i="6"/>
  <c r="F235" i="6"/>
  <c r="V234" i="6"/>
  <c r="R234" i="6"/>
  <c r="P234" i="6"/>
  <c r="L234" i="6"/>
  <c r="J234" i="6"/>
  <c r="F234" i="6"/>
  <c r="V233" i="6"/>
  <c r="R233" i="6"/>
  <c r="P233" i="6"/>
  <c r="L233" i="6"/>
  <c r="J233" i="6"/>
  <c r="F233" i="6"/>
  <c r="V232" i="6"/>
  <c r="R232" i="6"/>
  <c r="P232" i="6"/>
  <c r="L232" i="6"/>
  <c r="J232" i="6"/>
  <c r="F232" i="6"/>
  <c r="V231" i="6"/>
  <c r="R231" i="6"/>
  <c r="P231" i="6"/>
  <c r="L231" i="6"/>
  <c r="J231" i="6"/>
  <c r="F231" i="6"/>
  <c r="V230" i="6"/>
  <c r="R230" i="6"/>
  <c r="P230" i="6"/>
  <c r="L230" i="6"/>
  <c r="J230" i="6"/>
  <c r="F230" i="6"/>
  <c r="V229" i="6"/>
  <c r="R229" i="6"/>
  <c r="P229" i="6"/>
  <c r="L229" i="6"/>
  <c r="J229" i="6"/>
  <c r="F229" i="6"/>
  <c r="V228" i="6"/>
  <c r="V242" i="6" s="1"/>
  <c r="R228" i="6"/>
  <c r="P228" i="6"/>
  <c r="P242" i="6" s="1"/>
  <c r="L228" i="6"/>
  <c r="J228" i="6"/>
  <c r="J242" i="6" s="1"/>
  <c r="F228" i="6"/>
  <c r="U227" i="6"/>
  <c r="T227" i="6"/>
  <c r="N227" i="6"/>
  <c r="I227" i="6"/>
  <c r="V226" i="6"/>
  <c r="P226" i="6"/>
  <c r="H226" i="6"/>
  <c r="J226" i="6" s="1"/>
  <c r="V225" i="6"/>
  <c r="O225" i="6"/>
  <c r="O227" i="6" s="1"/>
  <c r="H225" i="6"/>
  <c r="H227" i="6" s="1"/>
  <c r="V224" i="6"/>
  <c r="P224" i="6"/>
  <c r="G224" i="6"/>
  <c r="J224" i="6" s="1"/>
  <c r="S227" i="6"/>
  <c r="U223" i="6"/>
  <c r="T223" i="6"/>
  <c r="O223" i="6"/>
  <c r="N223" i="6"/>
  <c r="I223" i="6"/>
  <c r="H223" i="6"/>
  <c r="V222" i="6"/>
  <c r="R222" i="6"/>
  <c r="P222" i="6"/>
  <c r="L222" i="6"/>
  <c r="G222" i="6"/>
  <c r="V221" i="6"/>
  <c r="R221" i="6"/>
  <c r="P221" i="6"/>
  <c r="L221" i="6"/>
  <c r="J221" i="6"/>
  <c r="F221" i="6"/>
  <c r="S223" i="6"/>
  <c r="M223" i="6"/>
  <c r="U220" i="6"/>
  <c r="T220" i="6"/>
  <c r="S220" i="6"/>
  <c r="O220" i="6"/>
  <c r="N220" i="6"/>
  <c r="M220" i="6"/>
  <c r="I220" i="6"/>
  <c r="H220" i="6"/>
  <c r="G220" i="6"/>
  <c r="V219" i="6"/>
  <c r="R219" i="6"/>
  <c r="P219" i="6"/>
  <c r="L219" i="6"/>
  <c r="J219" i="6"/>
  <c r="F219" i="6"/>
  <c r="V218" i="6"/>
  <c r="R218" i="6"/>
  <c r="P218" i="6"/>
  <c r="L218" i="6"/>
  <c r="J218" i="6"/>
  <c r="F218" i="6"/>
  <c r="V217" i="6"/>
  <c r="R217" i="6"/>
  <c r="P217" i="6"/>
  <c r="L217" i="6"/>
  <c r="J217" i="6"/>
  <c r="F217" i="6"/>
  <c r="V216" i="6"/>
  <c r="V220" i="6" s="1"/>
  <c r="R216" i="6"/>
  <c r="P216" i="6"/>
  <c r="P220" i="6" s="1"/>
  <c r="L216" i="6"/>
  <c r="J216" i="6"/>
  <c r="J220" i="6" s="1"/>
  <c r="F216" i="6"/>
  <c r="U215" i="6"/>
  <c r="T215" i="6"/>
  <c r="O215" i="6"/>
  <c r="N215" i="6"/>
  <c r="I215" i="6"/>
  <c r="H215" i="6"/>
  <c r="V214" i="6"/>
  <c r="R214" i="6"/>
  <c r="P214" i="6"/>
  <c r="L214" i="6"/>
  <c r="J214" i="6"/>
  <c r="F214" i="6"/>
  <c r="V213" i="6"/>
  <c r="R213" i="6"/>
  <c r="P213" i="6"/>
  <c r="L213" i="6"/>
  <c r="J213" i="6"/>
  <c r="F213" i="6"/>
  <c r="S212" i="6"/>
  <c r="V212" i="6" s="1"/>
  <c r="M212" i="6"/>
  <c r="P212" i="6" s="1"/>
  <c r="G212" i="6"/>
  <c r="J212" i="6" s="1"/>
  <c r="S211" i="6"/>
  <c r="M211" i="6"/>
  <c r="J211" i="6"/>
  <c r="F211" i="6"/>
  <c r="V210" i="6"/>
  <c r="R210" i="6"/>
  <c r="P210" i="6"/>
  <c r="L210" i="6"/>
  <c r="J210" i="6"/>
  <c r="F210" i="6"/>
  <c r="V209" i="6"/>
  <c r="R209" i="6"/>
  <c r="P209" i="6"/>
  <c r="L209" i="6"/>
  <c r="J209" i="6"/>
  <c r="F209" i="6"/>
  <c r="V208" i="6"/>
  <c r="R208" i="6"/>
  <c r="P208" i="6"/>
  <c r="L208" i="6"/>
  <c r="J208" i="6"/>
  <c r="F208" i="6"/>
  <c r="V207" i="6"/>
  <c r="R207" i="6"/>
  <c r="P207" i="6"/>
  <c r="L207" i="6"/>
  <c r="G207" i="6"/>
  <c r="J207" i="6" s="1"/>
  <c r="V206" i="6"/>
  <c r="R206" i="6"/>
  <c r="P206" i="6"/>
  <c r="L206" i="6"/>
  <c r="G206" i="6"/>
  <c r="J206" i="6" s="1"/>
  <c r="V205" i="6"/>
  <c r="R205" i="6"/>
  <c r="P205" i="6"/>
  <c r="L205" i="6"/>
  <c r="G205" i="6"/>
  <c r="J205" i="6" s="1"/>
  <c r="V204" i="6"/>
  <c r="R204" i="6"/>
  <c r="P204" i="6"/>
  <c r="L204" i="6"/>
  <c r="G204" i="6"/>
  <c r="V203" i="6"/>
  <c r="R203" i="6"/>
  <c r="P203" i="6"/>
  <c r="L203" i="6"/>
  <c r="J203" i="6"/>
  <c r="F203" i="6"/>
  <c r="V202" i="6"/>
  <c r="R202" i="6"/>
  <c r="P202" i="6"/>
  <c r="L202" i="6"/>
  <c r="J202" i="6"/>
  <c r="F202" i="6"/>
  <c r="V201" i="6"/>
  <c r="R201" i="6"/>
  <c r="P201" i="6"/>
  <c r="L201" i="6"/>
  <c r="J201" i="6"/>
  <c r="F201" i="6"/>
  <c r="V200" i="6"/>
  <c r="R200" i="6"/>
  <c r="P200" i="6"/>
  <c r="L200" i="6"/>
  <c r="J200" i="6"/>
  <c r="F200" i="6"/>
  <c r="U199" i="6"/>
  <c r="T199" i="6"/>
  <c r="O199" i="6"/>
  <c r="N199" i="6"/>
  <c r="I199" i="6"/>
  <c r="H199" i="6"/>
  <c r="S198" i="6"/>
  <c r="V198" i="6" s="1"/>
  <c r="M198" i="6"/>
  <c r="P198" i="6" s="1"/>
  <c r="G198" i="6"/>
  <c r="J198" i="6" s="1"/>
  <c r="S197" i="6"/>
  <c r="R197" i="6" s="1"/>
  <c r="M197" i="6"/>
  <c r="L197" i="6" s="1"/>
  <c r="G197" i="6"/>
  <c r="F197" i="6" s="1"/>
  <c r="S196" i="6"/>
  <c r="V196" i="6" s="1"/>
  <c r="M196" i="6"/>
  <c r="P196" i="6" s="1"/>
  <c r="G196" i="6"/>
  <c r="F196" i="6" s="1"/>
  <c r="S195" i="6"/>
  <c r="R195" i="6" s="1"/>
  <c r="M195" i="6"/>
  <c r="L195" i="6" s="1"/>
  <c r="G195" i="6"/>
  <c r="F195" i="6" s="1"/>
  <c r="V194" i="6"/>
  <c r="R194" i="6"/>
  <c r="P194" i="6"/>
  <c r="L194" i="6"/>
  <c r="J194" i="6"/>
  <c r="F194" i="6"/>
  <c r="V193" i="6"/>
  <c r="R193" i="6"/>
  <c r="P193" i="6"/>
  <c r="L193" i="6"/>
  <c r="J193" i="6"/>
  <c r="F193" i="6"/>
  <c r="V192" i="6"/>
  <c r="R192" i="6"/>
  <c r="P192" i="6"/>
  <c r="L192" i="6"/>
  <c r="J192" i="6"/>
  <c r="F192" i="6"/>
  <c r="V191" i="6"/>
  <c r="R191" i="6"/>
  <c r="P191" i="6"/>
  <c r="L191" i="6"/>
  <c r="J191" i="6"/>
  <c r="F191" i="6"/>
  <c r="V190" i="6"/>
  <c r="R190" i="6"/>
  <c r="P190" i="6"/>
  <c r="L190" i="6"/>
  <c r="G190" i="6"/>
  <c r="F190" i="6" s="1"/>
  <c r="S189" i="6"/>
  <c r="M189" i="6"/>
  <c r="G189" i="6"/>
  <c r="J189" i="6" s="1"/>
  <c r="U188" i="6"/>
  <c r="T188" i="6"/>
  <c r="O188" i="6"/>
  <c r="N188" i="6"/>
  <c r="I188" i="6"/>
  <c r="H188" i="6"/>
  <c r="S187" i="6"/>
  <c r="V187" i="6" s="1"/>
  <c r="M187" i="6"/>
  <c r="P187" i="6" s="1"/>
  <c r="G187" i="6"/>
  <c r="J187" i="6" s="1"/>
  <c r="S186" i="6"/>
  <c r="M186" i="6"/>
  <c r="G186" i="6"/>
  <c r="U185" i="6"/>
  <c r="T185" i="6"/>
  <c r="O185" i="6"/>
  <c r="N185" i="6"/>
  <c r="I185" i="6"/>
  <c r="H185" i="6"/>
  <c r="S184" i="6"/>
  <c r="M184" i="6"/>
  <c r="G184" i="6"/>
  <c r="S183" i="6"/>
  <c r="R183" i="6" s="1"/>
  <c r="M183" i="6"/>
  <c r="L183" i="6" s="1"/>
  <c r="G183" i="6"/>
  <c r="F183" i="6" s="1"/>
  <c r="V182" i="6"/>
  <c r="U182" i="6"/>
  <c r="T182" i="6"/>
  <c r="P182" i="6"/>
  <c r="O182" i="6"/>
  <c r="N182" i="6"/>
  <c r="J182" i="6"/>
  <c r="I182" i="6"/>
  <c r="H182" i="6"/>
  <c r="S181" i="6"/>
  <c r="S182" i="6" s="1"/>
  <c r="M181" i="6"/>
  <c r="M182" i="6" s="1"/>
  <c r="G181" i="6"/>
  <c r="G182" i="6" s="1"/>
  <c r="V180" i="6"/>
  <c r="U180" i="6"/>
  <c r="T180" i="6"/>
  <c r="P180" i="6"/>
  <c r="O180" i="6"/>
  <c r="N180" i="6"/>
  <c r="J180" i="6"/>
  <c r="I180" i="6"/>
  <c r="H180" i="6"/>
  <c r="S179" i="6"/>
  <c r="R179" i="6" s="1"/>
  <c r="M179" i="6"/>
  <c r="L179" i="6" s="1"/>
  <c r="G179" i="6"/>
  <c r="F179" i="6" s="1"/>
  <c r="S178" i="6"/>
  <c r="R178" i="6" s="1"/>
  <c r="M178" i="6"/>
  <c r="L178" i="6" s="1"/>
  <c r="G178" i="6"/>
  <c r="F178" i="6" s="1"/>
  <c r="S177" i="6"/>
  <c r="M177" i="6"/>
  <c r="G177" i="6"/>
  <c r="V176" i="6"/>
  <c r="U176" i="6"/>
  <c r="T176" i="6"/>
  <c r="P176" i="6"/>
  <c r="O176" i="6"/>
  <c r="N176" i="6"/>
  <c r="J176" i="6"/>
  <c r="I176" i="6"/>
  <c r="H176" i="6"/>
  <c r="S175" i="6"/>
  <c r="R175" i="6" s="1"/>
  <c r="M175" i="6"/>
  <c r="L175" i="6" s="1"/>
  <c r="G175" i="6"/>
  <c r="G176" i="6" s="1"/>
  <c r="S174" i="6"/>
  <c r="R174" i="6" s="1"/>
  <c r="M174" i="6"/>
  <c r="L174" i="6" s="1"/>
  <c r="F174" i="6"/>
  <c r="S173" i="6"/>
  <c r="M173" i="6"/>
  <c r="F173" i="6"/>
  <c r="V172" i="6"/>
  <c r="U172" i="6"/>
  <c r="T172" i="6"/>
  <c r="P172" i="6"/>
  <c r="O172" i="6"/>
  <c r="N172" i="6"/>
  <c r="J172" i="6"/>
  <c r="I172" i="6"/>
  <c r="H172" i="6"/>
  <c r="S171" i="6"/>
  <c r="R171" i="6" s="1"/>
  <c r="M171" i="6"/>
  <c r="L171" i="6" s="1"/>
  <c r="G171" i="6"/>
  <c r="F171" i="6" s="1"/>
  <c r="S170" i="6"/>
  <c r="R170" i="6" s="1"/>
  <c r="M170" i="6"/>
  <c r="L170" i="6" s="1"/>
  <c r="G170" i="6"/>
  <c r="F170" i="6" s="1"/>
  <c r="S169" i="6"/>
  <c r="M169" i="6"/>
  <c r="G169" i="6"/>
  <c r="U168" i="6"/>
  <c r="T168" i="6"/>
  <c r="O168" i="6"/>
  <c r="N168" i="6"/>
  <c r="I168" i="6"/>
  <c r="H168" i="6"/>
  <c r="S167" i="6"/>
  <c r="R167" i="6" s="1"/>
  <c r="M167" i="6"/>
  <c r="L167" i="6" s="1"/>
  <c r="G167" i="6"/>
  <c r="F167" i="6" s="1"/>
  <c r="S166" i="6"/>
  <c r="R166" i="6" s="1"/>
  <c r="M166" i="6"/>
  <c r="L166" i="6" s="1"/>
  <c r="G166" i="6"/>
  <c r="F166" i="6" s="1"/>
  <c r="S165" i="6"/>
  <c r="R165" i="6" s="1"/>
  <c r="M165" i="6"/>
  <c r="L165" i="6" s="1"/>
  <c r="G165" i="6"/>
  <c r="F165" i="6" s="1"/>
  <c r="S164" i="6"/>
  <c r="R164" i="6" s="1"/>
  <c r="M164" i="6"/>
  <c r="L164" i="6" s="1"/>
  <c r="G164" i="6"/>
  <c r="F164" i="6" s="1"/>
  <c r="S163" i="6"/>
  <c r="R163" i="6" s="1"/>
  <c r="M163" i="6"/>
  <c r="L163" i="6" s="1"/>
  <c r="G163" i="6"/>
  <c r="F163" i="6" s="1"/>
  <c r="S162" i="6"/>
  <c r="R162" i="6" s="1"/>
  <c r="M162" i="6"/>
  <c r="L162" i="6" s="1"/>
  <c r="G162" i="6"/>
  <c r="F162" i="6" s="1"/>
  <c r="S161" i="6"/>
  <c r="R161" i="6" s="1"/>
  <c r="M161" i="6"/>
  <c r="L161" i="6" s="1"/>
  <c r="G161" i="6"/>
  <c r="F161" i="6" s="1"/>
  <c r="S160" i="6"/>
  <c r="R160" i="6" s="1"/>
  <c r="M160" i="6"/>
  <c r="L160" i="6" s="1"/>
  <c r="G160" i="6"/>
  <c r="F160" i="6" s="1"/>
  <c r="S159" i="6"/>
  <c r="V159" i="6" s="1"/>
  <c r="V168" i="6" s="1"/>
  <c r="M159" i="6"/>
  <c r="P159" i="6" s="1"/>
  <c r="P168" i="6" s="1"/>
  <c r="G159" i="6"/>
  <c r="J159" i="6" s="1"/>
  <c r="S158" i="6"/>
  <c r="R158" i="6" s="1"/>
  <c r="M158" i="6"/>
  <c r="L158" i="6" s="1"/>
  <c r="G158" i="6"/>
  <c r="F158" i="6" s="1"/>
  <c r="S157" i="6"/>
  <c r="R157" i="6" s="1"/>
  <c r="M157" i="6"/>
  <c r="L157" i="6" s="1"/>
  <c r="G157" i="6"/>
  <c r="F157" i="6" s="1"/>
  <c r="S156" i="6"/>
  <c r="R156" i="6" s="1"/>
  <c r="M156" i="6"/>
  <c r="L156" i="6" s="1"/>
  <c r="G156" i="6"/>
  <c r="J156" i="6" s="1"/>
  <c r="S155" i="6"/>
  <c r="R155" i="6" s="1"/>
  <c r="M155" i="6"/>
  <c r="L155" i="6" s="1"/>
  <c r="G155" i="6"/>
  <c r="F155" i="6" s="1"/>
  <c r="U154" i="6"/>
  <c r="T154" i="6"/>
  <c r="S154" i="6"/>
  <c r="O154" i="6"/>
  <c r="N154" i="6"/>
  <c r="M154" i="6"/>
  <c r="I154" i="6"/>
  <c r="H154" i="6"/>
  <c r="G154" i="6"/>
  <c r="V153" i="6"/>
  <c r="R153" i="6"/>
  <c r="P153" i="6"/>
  <c r="L153" i="6"/>
  <c r="J153" i="6"/>
  <c r="F153" i="6"/>
  <c r="V152" i="6"/>
  <c r="R152" i="6"/>
  <c r="P152" i="6"/>
  <c r="L152" i="6"/>
  <c r="J152" i="6"/>
  <c r="F152" i="6"/>
  <c r="V151" i="6"/>
  <c r="V154" i="6" s="1"/>
  <c r="R151" i="6"/>
  <c r="P151" i="6"/>
  <c r="P154" i="6" s="1"/>
  <c r="L151" i="6"/>
  <c r="J151" i="6"/>
  <c r="J154" i="6" s="1"/>
  <c r="F151" i="6"/>
  <c r="V150" i="6"/>
  <c r="U150" i="6"/>
  <c r="T150" i="6"/>
  <c r="P150" i="6"/>
  <c r="O150" i="6"/>
  <c r="N150" i="6"/>
  <c r="J150" i="6"/>
  <c r="I150" i="6"/>
  <c r="H150" i="6"/>
  <c r="S149" i="6"/>
  <c r="S150" i="6" s="1"/>
  <c r="M149" i="6"/>
  <c r="M150" i="6" s="1"/>
  <c r="G149" i="6"/>
  <c r="G150" i="6" s="1"/>
  <c r="U148" i="6"/>
  <c r="T148" i="6"/>
  <c r="O148" i="6"/>
  <c r="N148" i="6"/>
  <c r="I148" i="6"/>
  <c r="H148" i="6"/>
  <c r="S147" i="6"/>
  <c r="V147" i="6" s="1"/>
  <c r="M147" i="6"/>
  <c r="P147" i="6" s="1"/>
  <c r="G147" i="6"/>
  <c r="J147" i="6" s="1"/>
  <c r="S146" i="6"/>
  <c r="R146" i="6" s="1"/>
  <c r="M146" i="6"/>
  <c r="L146" i="6" s="1"/>
  <c r="G146" i="6"/>
  <c r="F146" i="6" s="1"/>
  <c r="S145" i="6"/>
  <c r="V145" i="6" s="1"/>
  <c r="M145" i="6"/>
  <c r="P145" i="6" s="1"/>
  <c r="G145" i="6"/>
  <c r="J145" i="6" s="1"/>
  <c r="S144" i="6"/>
  <c r="V144" i="6" s="1"/>
  <c r="M144" i="6"/>
  <c r="P144" i="6" s="1"/>
  <c r="G144" i="6"/>
  <c r="J144" i="6" s="1"/>
  <c r="S143" i="6"/>
  <c r="R143" i="6" s="1"/>
  <c r="M143" i="6"/>
  <c r="L143" i="6" s="1"/>
  <c r="G143" i="6"/>
  <c r="F143" i="6" s="1"/>
  <c r="S142" i="6"/>
  <c r="R142" i="6" s="1"/>
  <c r="M142" i="6"/>
  <c r="G142" i="6"/>
  <c r="F142" i="6" s="1"/>
  <c r="S141" i="6"/>
  <c r="V141" i="6" s="1"/>
  <c r="M141" i="6"/>
  <c r="P141" i="6" s="1"/>
  <c r="G141" i="6"/>
  <c r="J141" i="6" s="1"/>
  <c r="S140" i="6"/>
  <c r="R140" i="6" s="1"/>
  <c r="M140" i="6"/>
  <c r="L140" i="6" s="1"/>
  <c r="G140" i="6"/>
  <c r="F140" i="6" s="1"/>
  <c r="S139" i="6"/>
  <c r="R139" i="6" s="1"/>
  <c r="M139" i="6"/>
  <c r="L139" i="6" s="1"/>
  <c r="G139" i="6"/>
  <c r="F139" i="6" s="1"/>
  <c r="R138" i="6"/>
  <c r="M138" i="6"/>
  <c r="L138" i="6" s="1"/>
  <c r="G138" i="6"/>
  <c r="F138" i="6" s="1"/>
  <c r="R137" i="6"/>
  <c r="M137" i="6"/>
  <c r="L137" i="6" s="1"/>
  <c r="G137" i="6"/>
  <c r="F137" i="6" s="1"/>
  <c r="R136" i="6"/>
  <c r="M136" i="6"/>
  <c r="L136" i="6" s="1"/>
  <c r="G136" i="6"/>
  <c r="F136" i="6" s="1"/>
  <c r="R135" i="6"/>
  <c r="M135" i="6"/>
  <c r="L135" i="6" s="1"/>
  <c r="G135" i="6"/>
  <c r="F135" i="6" s="1"/>
  <c r="R134" i="6"/>
  <c r="M134" i="6"/>
  <c r="L134" i="6" s="1"/>
  <c r="G134" i="6"/>
  <c r="J134" i="6" s="1"/>
  <c r="R133" i="6"/>
  <c r="M133" i="6"/>
  <c r="L133" i="6" s="1"/>
  <c r="G133" i="6"/>
  <c r="J133" i="6" s="1"/>
  <c r="R132" i="6"/>
  <c r="M132" i="6"/>
  <c r="L132" i="6" s="1"/>
  <c r="G132" i="6"/>
  <c r="F132" i="6" s="1"/>
  <c r="R131" i="6"/>
  <c r="M131" i="6"/>
  <c r="L131" i="6" s="1"/>
  <c r="G131" i="6"/>
  <c r="J131" i="6" s="1"/>
  <c r="S130" i="6"/>
  <c r="R130" i="6" s="1"/>
  <c r="M130" i="6"/>
  <c r="L130" i="6" s="1"/>
  <c r="G130" i="6"/>
  <c r="F130" i="6" s="1"/>
  <c r="S129" i="6"/>
  <c r="M129" i="6"/>
  <c r="G129" i="6"/>
  <c r="U128" i="6"/>
  <c r="T128" i="6"/>
  <c r="O128" i="6"/>
  <c r="N128" i="6"/>
  <c r="I128" i="6"/>
  <c r="H128" i="6"/>
  <c r="S127" i="6"/>
  <c r="R127" i="6" s="1"/>
  <c r="P127" i="6"/>
  <c r="L127" i="6"/>
  <c r="G127" i="6"/>
  <c r="F127" i="6" s="1"/>
  <c r="S126" i="6"/>
  <c r="V126" i="6" s="1"/>
  <c r="M126" i="6"/>
  <c r="P126" i="6" s="1"/>
  <c r="G126" i="6"/>
  <c r="J126" i="6" s="1"/>
  <c r="V125" i="6"/>
  <c r="R125" i="6"/>
  <c r="P125" i="6"/>
  <c r="L125" i="6"/>
  <c r="J125" i="6"/>
  <c r="F125" i="6"/>
  <c r="V124" i="6"/>
  <c r="R124" i="6"/>
  <c r="P124" i="6"/>
  <c r="L124" i="6"/>
  <c r="J124" i="6"/>
  <c r="F124" i="6"/>
  <c r="S123" i="6"/>
  <c r="R123" i="6" s="1"/>
  <c r="M123" i="6"/>
  <c r="L123" i="6" s="1"/>
  <c r="G123" i="6"/>
  <c r="F123" i="6" s="1"/>
  <c r="S122" i="6"/>
  <c r="R122" i="6" s="1"/>
  <c r="M122" i="6"/>
  <c r="L122" i="6" s="1"/>
  <c r="G122" i="6"/>
  <c r="F122" i="6" s="1"/>
  <c r="S121" i="6"/>
  <c r="R121" i="6" s="1"/>
  <c r="M121" i="6"/>
  <c r="L121" i="6" s="1"/>
  <c r="G121" i="6"/>
  <c r="F121" i="6" s="1"/>
  <c r="S120" i="6"/>
  <c r="R120" i="6" s="1"/>
  <c r="M120" i="6"/>
  <c r="L120" i="6" s="1"/>
  <c r="G120" i="6"/>
  <c r="F120" i="6" s="1"/>
  <c r="S119" i="6"/>
  <c r="R119" i="6" s="1"/>
  <c r="M119" i="6"/>
  <c r="L119" i="6" s="1"/>
  <c r="G119" i="6"/>
  <c r="S118" i="6"/>
  <c r="R118" i="6" s="1"/>
  <c r="M118" i="6"/>
  <c r="L118" i="6" s="1"/>
  <c r="G118" i="6"/>
  <c r="F118" i="6" s="1"/>
  <c r="V117" i="6"/>
  <c r="U117" i="6"/>
  <c r="T117" i="6"/>
  <c r="P117" i="6"/>
  <c r="O117" i="6"/>
  <c r="N117" i="6"/>
  <c r="J117" i="6"/>
  <c r="I117" i="6"/>
  <c r="H117" i="6"/>
  <c r="S116" i="6"/>
  <c r="R116" i="6" s="1"/>
  <c r="M116" i="6"/>
  <c r="L116" i="6" s="1"/>
  <c r="G116" i="6"/>
  <c r="F116" i="6" s="1"/>
  <c r="S115" i="6"/>
  <c r="R115" i="6" s="1"/>
  <c r="M115" i="6"/>
  <c r="L115" i="6" s="1"/>
  <c r="G115" i="6"/>
  <c r="F115" i="6" s="1"/>
  <c r="S114" i="6"/>
  <c r="R114" i="6" s="1"/>
  <c r="M114" i="6"/>
  <c r="L114" i="6" s="1"/>
  <c r="G114" i="6"/>
  <c r="F114" i="6" s="1"/>
  <c r="S113" i="6"/>
  <c r="M113" i="6"/>
  <c r="L113" i="6"/>
  <c r="G113" i="6"/>
  <c r="V112" i="6"/>
  <c r="U112" i="6"/>
  <c r="T112" i="6"/>
  <c r="O112" i="6"/>
  <c r="N112" i="6"/>
  <c r="I112" i="6"/>
  <c r="H112" i="6"/>
  <c r="R111" i="6"/>
  <c r="M111" i="6"/>
  <c r="L111" i="6" s="1"/>
  <c r="G111" i="6"/>
  <c r="J111" i="6" s="1"/>
  <c r="J112" i="6" s="1"/>
  <c r="R110" i="6"/>
  <c r="M110" i="6"/>
  <c r="L110" i="6" s="1"/>
  <c r="G110" i="6"/>
  <c r="F110" i="6" s="1"/>
  <c r="S109" i="6"/>
  <c r="R109" i="6" s="1"/>
  <c r="M109" i="6"/>
  <c r="P109" i="6" s="1"/>
  <c r="G109" i="6"/>
  <c r="F109" i="6" s="1"/>
  <c r="S108" i="6"/>
  <c r="R108" i="6" s="1"/>
  <c r="M108" i="6"/>
  <c r="G108" i="6"/>
  <c r="U107" i="6"/>
  <c r="T107" i="6"/>
  <c r="S107" i="6"/>
  <c r="O107" i="6"/>
  <c r="N107" i="6"/>
  <c r="I107" i="6"/>
  <c r="H107" i="6"/>
  <c r="V106" i="6"/>
  <c r="M106" i="6"/>
  <c r="P106" i="6" s="1"/>
  <c r="G106" i="6"/>
  <c r="J106" i="6" s="1"/>
  <c r="V105" i="6"/>
  <c r="R105" i="6"/>
  <c r="P105" i="6"/>
  <c r="L105" i="6"/>
  <c r="J105" i="6"/>
  <c r="F105" i="6"/>
  <c r="V104" i="6"/>
  <c r="R104" i="6"/>
  <c r="P104" i="6"/>
  <c r="L104" i="6"/>
  <c r="J104" i="6"/>
  <c r="F104" i="6"/>
  <c r="V103" i="6"/>
  <c r="M103" i="6"/>
  <c r="L103" i="6" s="1"/>
  <c r="G103" i="6"/>
  <c r="F103" i="6" s="1"/>
  <c r="V102" i="6"/>
  <c r="R102" i="6"/>
  <c r="P102" i="6"/>
  <c r="L102" i="6"/>
  <c r="J102" i="6"/>
  <c r="F102" i="6"/>
  <c r="V101" i="6"/>
  <c r="R101" i="6"/>
  <c r="P101" i="6"/>
  <c r="L101" i="6"/>
  <c r="J101" i="6"/>
  <c r="F101" i="6"/>
  <c r="V100" i="6"/>
  <c r="R100" i="6"/>
  <c r="P100" i="6"/>
  <c r="L100" i="6"/>
  <c r="G100" i="6"/>
  <c r="J100" i="6" s="1"/>
  <c r="V99" i="6"/>
  <c r="R99" i="6"/>
  <c r="M99" i="6"/>
  <c r="L99" i="6" s="1"/>
  <c r="G99" i="6"/>
  <c r="U98" i="6"/>
  <c r="T98" i="6"/>
  <c r="O98" i="6"/>
  <c r="N98" i="6"/>
  <c r="I98" i="6"/>
  <c r="H98" i="6"/>
  <c r="V97" i="6"/>
  <c r="M97" i="6"/>
  <c r="P97" i="6" s="1"/>
  <c r="G97" i="6"/>
  <c r="J97" i="6" s="1"/>
  <c r="V96" i="6"/>
  <c r="M96" i="6"/>
  <c r="P96" i="6" s="1"/>
  <c r="J96" i="6"/>
  <c r="F96" i="6"/>
  <c r="V95" i="6"/>
  <c r="R95" i="6"/>
  <c r="M95" i="6"/>
  <c r="L95" i="6" s="1"/>
  <c r="G95" i="6"/>
  <c r="F95" i="6" s="1"/>
  <c r="S94" i="6"/>
  <c r="R94" i="6" s="1"/>
  <c r="M94" i="6"/>
  <c r="L94" i="6" s="1"/>
  <c r="G94" i="6"/>
  <c r="F94" i="6" s="1"/>
  <c r="S93" i="6"/>
  <c r="R93" i="6" s="1"/>
  <c r="M93" i="6"/>
  <c r="L93" i="6" s="1"/>
  <c r="G93" i="6"/>
  <c r="F93" i="6" s="1"/>
  <c r="S92" i="6"/>
  <c r="R92" i="6" s="1"/>
  <c r="M92" i="6"/>
  <c r="L92" i="6" s="1"/>
  <c r="G92" i="6"/>
  <c r="F92" i="6" s="1"/>
  <c r="V91" i="6"/>
  <c r="R91" i="6"/>
  <c r="M91" i="6"/>
  <c r="P91" i="6" s="1"/>
  <c r="G91" i="6"/>
  <c r="J91" i="6" s="1"/>
  <c r="S90" i="6"/>
  <c r="V90" i="6" s="1"/>
  <c r="M90" i="6"/>
  <c r="P90" i="6" s="1"/>
  <c r="G90" i="6"/>
  <c r="J90" i="6" s="1"/>
  <c r="U89" i="6"/>
  <c r="T89" i="6"/>
  <c r="O89" i="6"/>
  <c r="N89" i="6"/>
  <c r="I89" i="6"/>
  <c r="H89" i="6"/>
  <c r="V88" i="6"/>
  <c r="R88" i="6"/>
  <c r="P88" i="6"/>
  <c r="L88" i="6"/>
  <c r="G88" i="6"/>
  <c r="F88" i="6" s="1"/>
  <c r="V87" i="6"/>
  <c r="R87" i="6"/>
  <c r="P87" i="6"/>
  <c r="L87" i="6"/>
  <c r="J87" i="6"/>
  <c r="F87" i="6"/>
  <c r="M89" i="6"/>
  <c r="V86" i="6"/>
  <c r="U86" i="6"/>
  <c r="T86" i="6"/>
  <c r="P86" i="6"/>
  <c r="O86" i="6"/>
  <c r="N86" i="6"/>
  <c r="J86" i="6"/>
  <c r="I86" i="6"/>
  <c r="H86" i="6"/>
  <c r="S85" i="6"/>
  <c r="S86" i="6" s="1"/>
  <c r="M85" i="6"/>
  <c r="M86" i="6" s="1"/>
  <c r="G85" i="6"/>
  <c r="G86" i="6" s="1"/>
  <c r="V84" i="6"/>
  <c r="U84" i="6"/>
  <c r="T84" i="6"/>
  <c r="S84" i="6"/>
  <c r="P84" i="6"/>
  <c r="O84" i="6"/>
  <c r="N84" i="6"/>
  <c r="M84" i="6"/>
  <c r="J84" i="6"/>
  <c r="I84" i="6"/>
  <c r="H84" i="6"/>
  <c r="G84" i="6"/>
  <c r="V79" i="6"/>
  <c r="U79" i="6"/>
  <c r="T79" i="6"/>
  <c r="S79" i="6"/>
  <c r="P79" i="6"/>
  <c r="O79" i="6"/>
  <c r="N79" i="6"/>
  <c r="M79" i="6"/>
  <c r="J79" i="6"/>
  <c r="I79" i="6"/>
  <c r="H79" i="6"/>
  <c r="G79" i="6"/>
  <c r="V74" i="6"/>
  <c r="U74" i="6"/>
  <c r="T74" i="6"/>
  <c r="S74" i="6"/>
  <c r="P74" i="6"/>
  <c r="O74" i="6"/>
  <c r="N74" i="6"/>
  <c r="M74" i="6"/>
  <c r="J74" i="6"/>
  <c r="I74" i="6"/>
  <c r="H74" i="6"/>
  <c r="G74" i="6"/>
  <c r="V70" i="6"/>
  <c r="U70" i="6"/>
  <c r="T70" i="6"/>
  <c r="S70" i="6"/>
  <c r="P70" i="6"/>
  <c r="O70" i="6"/>
  <c r="N70" i="6"/>
  <c r="M70" i="6"/>
  <c r="J70" i="6"/>
  <c r="I70" i="6"/>
  <c r="H70" i="6"/>
  <c r="G70" i="6"/>
  <c r="V65" i="6"/>
  <c r="U65" i="6"/>
  <c r="T65" i="6"/>
  <c r="S65" i="6"/>
  <c r="P65" i="6"/>
  <c r="O65" i="6"/>
  <c r="N65" i="6"/>
  <c r="M65" i="6"/>
  <c r="J65" i="6"/>
  <c r="I65" i="6"/>
  <c r="H65" i="6"/>
  <c r="G65" i="6"/>
  <c r="V60" i="6"/>
  <c r="U60" i="6"/>
  <c r="T60" i="6"/>
  <c r="S60" i="6"/>
  <c r="P60" i="6"/>
  <c r="O60" i="6"/>
  <c r="N60" i="6"/>
  <c r="M60" i="6"/>
  <c r="J60" i="6"/>
  <c r="I60" i="6"/>
  <c r="H60" i="6"/>
  <c r="G60" i="6"/>
  <c r="V55" i="6"/>
  <c r="U55" i="6"/>
  <c r="T55" i="6"/>
  <c r="S55" i="6"/>
  <c r="P55" i="6"/>
  <c r="O55" i="6"/>
  <c r="N55" i="6"/>
  <c r="M55" i="6"/>
  <c r="J55" i="6"/>
  <c r="I55" i="6"/>
  <c r="H55" i="6"/>
  <c r="G55" i="6"/>
  <c r="V50" i="6"/>
  <c r="U50" i="6"/>
  <c r="T50" i="6"/>
  <c r="S50" i="6"/>
  <c r="P50" i="6"/>
  <c r="O50" i="6"/>
  <c r="N50" i="6"/>
  <c r="M50" i="6"/>
  <c r="J50" i="6"/>
  <c r="I50" i="6"/>
  <c r="H50" i="6"/>
  <c r="G50" i="6"/>
  <c r="V38" i="6"/>
  <c r="U38" i="6"/>
  <c r="T38" i="6"/>
  <c r="S38" i="6"/>
  <c r="P38" i="6"/>
  <c r="O38" i="6"/>
  <c r="N38" i="6"/>
  <c r="M38" i="6"/>
  <c r="J38" i="6"/>
  <c r="I38" i="6"/>
  <c r="H38" i="6"/>
  <c r="G38" i="6"/>
  <c r="V32" i="6"/>
  <c r="U32" i="6"/>
  <c r="T32" i="6"/>
  <c r="S32" i="6"/>
  <c r="P32" i="6"/>
  <c r="O32" i="6"/>
  <c r="N32" i="6"/>
  <c r="M32" i="6"/>
  <c r="J32" i="6"/>
  <c r="I32" i="6"/>
  <c r="H32" i="6"/>
  <c r="G32" i="6"/>
  <c r="V25" i="6"/>
  <c r="U25" i="6"/>
  <c r="T25" i="6"/>
  <c r="S25" i="6"/>
  <c r="P25" i="6"/>
  <c r="O25" i="6"/>
  <c r="N25" i="6"/>
  <c r="M25" i="6"/>
  <c r="J25" i="6"/>
  <c r="I25" i="6"/>
  <c r="H25" i="6"/>
  <c r="G25" i="6"/>
  <c r="V21" i="6"/>
  <c r="U21" i="6"/>
  <c r="T21" i="6"/>
  <c r="S21" i="6"/>
  <c r="P21" i="6"/>
  <c r="O21" i="6"/>
  <c r="N21" i="6"/>
  <c r="M21" i="6"/>
  <c r="J21" i="6"/>
  <c r="I21" i="6"/>
  <c r="H21" i="6"/>
  <c r="G21" i="6"/>
  <c r="E126" i="8" l="1"/>
  <c r="F126" i="8"/>
  <c r="E149" i="8"/>
  <c r="G107" i="8"/>
  <c r="J269" i="6"/>
  <c r="J321" i="6"/>
  <c r="P321" i="6"/>
  <c r="V321" i="6"/>
  <c r="P334" i="6"/>
  <c r="J335" i="6"/>
  <c r="M341" i="6"/>
  <c r="J346" i="6"/>
  <c r="J386" i="6"/>
  <c r="V386" i="6"/>
  <c r="P395" i="6"/>
  <c r="M427" i="6"/>
  <c r="G439" i="6"/>
  <c r="P433" i="6"/>
  <c r="J489" i="6"/>
  <c r="V489" i="6"/>
  <c r="J493" i="6"/>
  <c r="V493" i="6"/>
  <c r="J495" i="6"/>
  <c r="V495" i="6"/>
  <c r="G427" i="6"/>
  <c r="S427" i="6"/>
  <c r="G98" i="6"/>
  <c r="G112" i="6"/>
  <c r="S117" i="6"/>
  <c r="V148" i="6"/>
  <c r="M172" i="6"/>
  <c r="M176" i="6"/>
  <c r="M180" i="6"/>
  <c r="J222" i="6"/>
  <c r="G223" i="6"/>
  <c r="F99" i="6"/>
  <c r="G107" i="6"/>
  <c r="S215" i="6"/>
  <c r="V211" i="6"/>
  <c r="V215" i="6" s="1"/>
  <c r="G117" i="6"/>
  <c r="M117" i="6"/>
  <c r="P148" i="6"/>
  <c r="G172" i="6"/>
  <c r="S172" i="6"/>
  <c r="G180" i="6"/>
  <c r="S180" i="6"/>
  <c r="S188" i="6"/>
  <c r="J199" i="6"/>
  <c r="S199" i="6"/>
  <c r="G215" i="6"/>
  <c r="M215" i="6"/>
  <c r="G399" i="6"/>
  <c r="S399" i="6"/>
  <c r="M415" i="6"/>
  <c r="J416" i="6"/>
  <c r="J417" i="6" s="1"/>
  <c r="P416" i="6"/>
  <c r="P417" i="6" s="1"/>
  <c r="V416" i="6"/>
  <c r="V417" i="6" s="1"/>
  <c r="J418" i="6"/>
  <c r="P418" i="6"/>
  <c r="V418" i="6"/>
  <c r="V427" i="6" s="1"/>
  <c r="M439" i="6"/>
  <c r="M457" i="6"/>
  <c r="G511" i="6"/>
  <c r="S511" i="6"/>
  <c r="M515" i="6"/>
  <c r="I526" i="6"/>
  <c r="I528" i="6" s="1"/>
  <c r="O526" i="6"/>
  <c r="O528" i="6" s="1"/>
  <c r="U526" i="6"/>
  <c r="U528" i="6" s="1"/>
  <c r="S98" i="6"/>
  <c r="F108" i="6"/>
  <c r="M112" i="6"/>
  <c r="F113" i="6"/>
  <c r="R113" i="6"/>
  <c r="J128" i="6"/>
  <c r="P128" i="6"/>
  <c r="V128" i="6"/>
  <c r="M148" i="6"/>
  <c r="J225" i="6"/>
  <c r="J227" i="6" s="1"/>
  <c r="P225" i="6"/>
  <c r="P227" i="6" s="1"/>
  <c r="P254" i="6"/>
  <c r="J261" i="6"/>
  <c r="V261" i="6"/>
  <c r="P256" i="6"/>
  <c r="P261" i="6" s="1"/>
  <c r="G276" i="6"/>
  <c r="S276" i="6"/>
  <c r="J348" i="6"/>
  <c r="P348" i="6"/>
  <c r="V348" i="6"/>
  <c r="J433" i="6"/>
  <c r="J439" i="6" s="1"/>
  <c r="J444" i="6"/>
  <c r="V444" i="6"/>
  <c r="G457" i="6"/>
  <c r="S457" i="6"/>
  <c r="J463" i="6"/>
  <c r="J467" i="6" s="1"/>
  <c r="P463" i="6"/>
  <c r="P467" i="6" s="1"/>
  <c r="V463" i="6"/>
  <c r="V467" i="6" s="1"/>
  <c r="M489" i="6"/>
  <c r="J497" i="6"/>
  <c r="J498" i="6" s="1"/>
  <c r="J504" i="6"/>
  <c r="V504" i="6"/>
  <c r="J514" i="6"/>
  <c r="F169" i="6"/>
  <c r="L169" i="6"/>
  <c r="R169" i="6"/>
  <c r="S176" i="6"/>
  <c r="F175" i="6"/>
  <c r="F177" i="6"/>
  <c r="L177" i="6"/>
  <c r="R177" i="6"/>
  <c r="F181" i="6"/>
  <c r="L181" i="6"/>
  <c r="R181" i="6"/>
  <c r="G185" i="6"/>
  <c r="S185" i="6"/>
  <c r="M188" i="6"/>
  <c r="J204" i="6"/>
  <c r="J215" i="6" s="1"/>
  <c r="P211" i="6"/>
  <c r="P215" i="6" s="1"/>
  <c r="J395" i="6"/>
  <c r="V395" i="6"/>
  <c r="J404" i="6"/>
  <c r="V404" i="6"/>
  <c r="P421" i="6"/>
  <c r="P427" i="6" s="1"/>
  <c r="S112" i="6"/>
  <c r="J148" i="6"/>
  <c r="G227" i="6"/>
  <c r="M227" i="6"/>
  <c r="G341" i="6"/>
  <c r="M387" i="6"/>
  <c r="G387" i="6"/>
  <c r="S387" i="6"/>
  <c r="J490" i="6"/>
  <c r="J491" i="6" s="1"/>
  <c r="G491" i="6"/>
  <c r="M525" i="6"/>
  <c r="P516" i="6"/>
  <c r="F85" i="6"/>
  <c r="L85" i="6"/>
  <c r="R85" i="6"/>
  <c r="G89" i="6"/>
  <c r="S89" i="6"/>
  <c r="M98" i="6"/>
  <c r="M107" i="6"/>
  <c r="V107" i="6"/>
  <c r="G128" i="6"/>
  <c r="M128" i="6"/>
  <c r="S128" i="6"/>
  <c r="G148" i="6"/>
  <c r="S148" i="6"/>
  <c r="F149" i="6"/>
  <c r="L149" i="6"/>
  <c r="R149" i="6"/>
  <c r="G168" i="6"/>
  <c r="M168" i="6"/>
  <c r="S168" i="6"/>
  <c r="M185" i="6"/>
  <c r="G188" i="6"/>
  <c r="G199" i="6"/>
  <c r="M199" i="6"/>
  <c r="P199" i="6"/>
  <c r="V199" i="6"/>
  <c r="J223" i="6"/>
  <c r="P223" i="6"/>
  <c r="V223" i="6"/>
  <c r="V227" i="6"/>
  <c r="J254" i="6"/>
  <c r="V254" i="6"/>
  <c r="M276" i="6"/>
  <c r="S341" i="6"/>
  <c r="P378" i="6"/>
  <c r="P379" i="6" s="1"/>
  <c r="V378" i="6"/>
  <c r="V379" i="6" s="1"/>
  <c r="J380" i="6"/>
  <c r="J381" i="6" s="1"/>
  <c r="P380" i="6"/>
  <c r="P381" i="6" s="1"/>
  <c r="V380" i="6"/>
  <c r="V381" i="6" s="1"/>
  <c r="J382" i="6"/>
  <c r="J383" i="6" s="1"/>
  <c r="P382" i="6"/>
  <c r="P383" i="6" s="1"/>
  <c r="V382" i="6"/>
  <c r="V383" i="6" s="1"/>
  <c r="M399" i="6"/>
  <c r="G415" i="6"/>
  <c r="S415" i="6"/>
  <c r="G432" i="6"/>
  <c r="J428" i="6"/>
  <c r="J432" i="6" s="1"/>
  <c r="S432" i="6"/>
  <c r="P489" i="6"/>
  <c r="S491" i="6"/>
  <c r="G525" i="6"/>
  <c r="J516" i="6"/>
  <c r="S525" i="6"/>
  <c r="V516" i="6"/>
  <c r="M432" i="6"/>
  <c r="P439" i="6"/>
  <c r="P444" i="6"/>
  <c r="G467" i="6"/>
  <c r="M467" i="6"/>
  <c r="S467" i="6"/>
  <c r="G489" i="6"/>
  <c r="S489" i="6"/>
  <c r="M498" i="6"/>
  <c r="M511" i="6"/>
  <c r="G515" i="6"/>
  <c r="S515" i="6"/>
  <c r="J168" i="6"/>
  <c r="J89" i="6"/>
  <c r="P89" i="6"/>
  <c r="V89" i="6"/>
  <c r="J98" i="6"/>
  <c r="P98" i="6"/>
  <c r="V98" i="6"/>
  <c r="J107" i="6"/>
  <c r="P107" i="6"/>
  <c r="P108" i="6"/>
  <c r="P112" i="6" s="1"/>
  <c r="F129" i="6"/>
  <c r="L129" i="6"/>
  <c r="R129" i="6"/>
  <c r="L173" i="6"/>
  <c r="R173" i="6"/>
  <c r="J184" i="6"/>
  <c r="J185" i="6" s="1"/>
  <c r="P184" i="6"/>
  <c r="P185" i="6" s="1"/>
  <c r="V184" i="6"/>
  <c r="V185" i="6" s="1"/>
  <c r="J186" i="6"/>
  <c r="J188" i="6" s="1"/>
  <c r="P186" i="6"/>
  <c r="P188" i="6" s="1"/>
  <c r="V186" i="6"/>
  <c r="V188" i="6" s="1"/>
  <c r="G254" i="6"/>
  <c r="M254" i="6"/>
  <c r="S254" i="6"/>
  <c r="G261" i="6"/>
  <c r="M261" i="6"/>
  <c r="S261" i="6"/>
  <c r="U261" i="6"/>
  <c r="J334" i="6"/>
  <c r="V334" i="6"/>
  <c r="J387" i="6"/>
  <c r="V387" i="6"/>
  <c r="L189" i="6"/>
  <c r="R189" i="6"/>
  <c r="J262" i="6"/>
  <c r="J276" i="6" s="1"/>
  <c r="P262" i="6"/>
  <c r="V262" i="6"/>
  <c r="V276" i="6" s="1"/>
  <c r="P269" i="6"/>
  <c r="I293" i="6"/>
  <c r="G321" i="6"/>
  <c r="M321" i="6"/>
  <c r="S321" i="6"/>
  <c r="G334" i="6"/>
  <c r="M334" i="6"/>
  <c r="S334" i="6"/>
  <c r="P335" i="6"/>
  <c r="P341" i="6" s="1"/>
  <c r="V335" i="6"/>
  <c r="V341" i="6" s="1"/>
  <c r="J336" i="6"/>
  <c r="J341" i="6" s="1"/>
  <c r="V355" i="6"/>
  <c r="V358" i="6" s="1"/>
  <c r="J367" i="6"/>
  <c r="J368" i="6" s="1"/>
  <c r="J369" i="6"/>
  <c r="J370" i="6" s="1"/>
  <c r="G375" i="6"/>
  <c r="O375" i="6"/>
  <c r="O637" i="6" s="1"/>
  <c r="U375" i="6"/>
  <c r="G377" i="6"/>
  <c r="M377" i="6"/>
  <c r="S377" i="6"/>
  <c r="G379" i="6"/>
  <c r="J388" i="6"/>
  <c r="J399" i="6" s="1"/>
  <c r="P388" i="6"/>
  <c r="P399" i="6" s="1"/>
  <c r="V388" i="6"/>
  <c r="V399" i="6" s="1"/>
  <c r="J400" i="6"/>
  <c r="J401" i="6" s="1"/>
  <c r="P400" i="6"/>
  <c r="P401" i="6" s="1"/>
  <c r="V400" i="6"/>
  <c r="V401" i="6" s="1"/>
  <c r="J402" i="6"/>
  <c r="J415" i="6" s="1"/>
  <c r="P402" i="6"/>
  <c r="P415" i="6" s="1"/>
  <c r="V402" i="6"/>
  <c r="V415" i="6" s="1"/>
  <c r="J421" i="6"/>
  <c r="P430" i="6"/>
  <c r="P432" i="6" s="1"/>
  <c r="V430" i="6"/>
  <c r="V432" i="6" s="1"/>
  <c r="S439" i="6"/>
  <c r="V433" i="6"/>
  <c r="V439" i="6" s="1"/>
  <c r="U439" i="6"/>
  <c r="I439" i="6"/>
  <c r="P386" i="6"/>
  <c r="P387" i="6" s="1"/>
  <c r="G444" i="6"/>
  <c r="M444" i="6"/>
  <c r="S444" i="6"/>
  <c r="G469" i="6"/>
  <c r="M469" i="6"/>
  <c r="S469" i="6"/>
  <c r="M494" i="6"/>
  <c r="P492" i="6"/>
  <c r="N637" i="6"/>
  <c r="J445" i="6"/>
  <c r="J457" i="6" s="1"/>
  <c r="P445" i="6"/>
  <c r="P457" i="6" s="1"/>
  <c r="V445" i="6"/>
  <c r="V457" i="6" s="1"/>
  <c r="M491" i="6"/>
  <c r="G494" i="6"/>
  <c r="G637" i="6" s="1"/>
  <c r="J492" i="6"/>
  <c r="J494" i="6" s="1"/>
  <c r="S494" i="6"/>
  <c r="V492" i="6"/>
  <c r="V494" i="6" s="1"/>
  <c r="P493" i="6"/>
  <c r="J525" i="6"/>
  <c r="P525" i="6"/>
  <c r="V525" i="6"/>
  <c r="H637" i="6"/>
  <c r="T637" i="6"/>
  <c r="V497" i="6"/>
  <c r="V498" i="6" s="1"/>
  <c r="J499" i="6"/>
  <c r="J500" i="6" s="1"/>
  <c r="P499" i="6"/>
  <c r="P500" i="6" s="1"/>
  <c r="V499" i="6"/>
  <c r="V500" i="6" s="1"/>
  <c r="J501" i="6"/>
  <c r="P501" i="6"/>
  <c r="V501" i="6"/>
  <c r="V511" i="6" s="1"/>
  <c r="P504" i="6"/>
  <c r="J512" i="6"/>
  <c r="P512" i="6"/>
  <c r="V512" i="6"/>
  <c r="P497" i="6"/>
  <c r="P498" i="6" s="1"/>
  <c r="P514" i="6"/>
  <c r="V514" i="6"/>
  <c r="G126" i="8" l="1"/>
  <c r="E176" i="8"/>
  <c r="F149" i="8"/>
  <c r="U637" i="6"/>
  <c r="I637" i="6"/>
  <c r="J515" i="6"/>
  <c r="J511" i="6"/>
  <c r="M637" i="6"/>
  <c r="J427" i="6"/>
  <c r="P494" i="6"/>
  <c r="S637" i="6"/>
  <c r="P515" i="6"/>
  <c r="P511" i="6"/>
  <c r="V515" i="6"/>
  <c r="V637" i="6" s="1"/>
  <c r="P276" i="6"/>
  <c r="E178" i="8" l="1"/>
  <c r="F176" i="8"/>
  <c r="G149" i="8"/>
  <c r="J637" i="6"/>
  <c r="P637" i="6"/>
  <c r="F178" i="8" l="1"/>
  <c r="G176" i="8"/>
  <c r="E207" i="8"/>
  <c r="F207" i="8"/>
  <c r="E216" i="8" l="1"/>
  <c r="G178" i="8"/>
  <c r="F216" i="8"/>
  <c r="G207" i="8" l="1"/>
  <c r="F219" i="8"/>
  <c r="F244" i="8" s="1"/>
  <c r="F246" i="8" s="1"/>
  <c r="F303" i="8" s="1"/>
  <c r="E219" i="8"/>
  <c r="F311" i="8" l="1"/>
  <c r="F313" i="8" s="1"/>
  <c r="E244" i="8"/>
  <c r="E246" i="8" s="1"/>
  <c r="E303" i="8" s="1"/>
  <c r="E311" i="8"/>
  <c r="E313" i="8" s="1"/>
  <c r="E315" i="8" l="1"/>
  <c r="G216" i="8"/>
  <c r="F315" i="8"/>
  <c r="G219" i="8" l="1"/>
  <c r="G244" i="8" s="1"/>
  <c r="G246" i="8" s="1"/>
  <c r="G303" i="8" s="1"/>
  <c r="F318" i="8"/>
  <c r="E318" i="8"/>
  <c r="G311" i="8"/>
  <c r="G313" i="8" s="1"/>
  <c r="G315" i="8" l="1"/>
  <c r="G318" i="8"/>
  <c r="E320" i="8"/>
  <c r="F323" i="8"/>
  <c r="F320" i="8"/>
  <c r="G320" i="8" l="1"/>
  <c r="E323" i="8"/>
  <c r="F350" i="8"/>
  <c r="F359" i="8" s="1"/>
  <c r="E350" i="8" l="1"/>
  <c r="F363" i="8"/>
  <c r="G323" i="8"/>
  <c r="E359" i="8"/>
  <c r="E363" i="8" s="1"/>
  <c r="E398" i="8" l="1"/>
  <c r="F398" i="8"/>
  <c r="F402" i="8" s="1"/>
  <c r="E402" i="8"/>
  <c r="G350" i="8"/>
  <c r="G359" i="8"/>
  <c r="G363" i="8" s="1"/>
  <c r="E406" i="8" l="1"/>
  <c r="E411" i="8" s="1"/>
  <c r="G398" i="8"/>
  <c r="G402" i="8"/>
  <c r="F406" i="8"/>
  <c r="E422" i="8" l="1"/>
  <c r="G406" i="8"/>
  <c r="F411" i="8"/>
  <c r="E427" i="8" l="1"/>
  <c r="E440" i="8" s="1"/>
  <c r="F422" i="8"/>
  <c r="G411" i="8"/>
  <c r="E446" i="8"/>
  <c r="E448" i="8" l="1"/>
  <c r="G422" i="8"/>
  <c r="G427" i="8"/>
  <c r="G440" i="8" s="1"/>
  <c r="F427" i="8"/>
  <c r="G446" i="8" l="1"/>
  <c r="G448" i="8" s="1"/>
  <c r="G450" i="8" s="1"/>
  <c r="G452" i="8" s="1"/>
  <c r="E450" i="8"/>
  <c r="F440" i="8"/>
  <c r="F446" i="8" s="1"/>
  <c r="F448" i="8" s="1"/>
  <c r="F450" i="8" l="1"/>
  <c r="F452" i="8" s="1"/>
  <c r="E452" i="8"/>
  <c r="G454" i="8"/>
  <c r="F454" i="8" l="1"/>
  <c r="G456" i="8"/>
  <c r="E454" i="8"/>
  <c r="E456" i="8" l="1"/>
  <c r="E460" i="8" s="1"/>
  <c r="E462" i="8" s="1"/>
  <c r="E464" i="8" s="1"/>
  <c r="E479" i="8" s="1"/>
  <c r="E507" i="8" s="1"/>
  <c r="F456" i="8"/>
  <c r="F479" i="8"/>
  <c r="F507" i="8" s="1"/>
  <c r="G460" i="8"/>
  <c r="G462" i="8" s="1"/>
  <c r="G464" i="8" s="1"/>
  <c r="G479" i="8" s="1"/>
  <c r="G507" i="8" s="1"/>
  <c r="F460" i="8" l="1"/>
  <c r="F462" i="8" s="1"/>
  <c r="F464" i="8" s="1"/>
  <c r="G509" i="8"/>
  <c r="G552" i="8" s="1"/>
  <c r="G556" i="8" s="1"/>
  <c r="G558" i="8" s="1"/>
  <c r="G560" i="8" s="1"/>
  <c r="G562" i="8" s="1"/>
  <c r="G564" i="8" s="1"/>
  <c r="G582" i="8" s="1"/>
  <c r="E509" i="8"/>
  <c r="E552" i="8" s="1"/>
  <c r="E556" i="8" s="1"/>
  <c r="F509" i="8"/>
  <c r="G583" i="8" l="1"/>
  <c r="E558" i="8"/>
  <c r="E560" i="8" s="1"/>
  <c r="E562" i="8" s="1"/>
  <c r="E564" i="8" s="1"/>
  <c r="E582" i="8" s="1"/>
  <c r="F552" i="8"/>
  <c r="F556" i="8" s="1"/>
  <c r="F558" i="8" s="1"/>
  <c r="F560" i="8" s="1"/>
  <c r="F562" i="8" s="1"/>
  <c r="F564" i="8" s="1"/>
  <c r="E583" i="8" l="1"/>
  <c r="F582" i="8"/>
  <c r="F583" i="8" s="1"/>
</calcChain>
</file>

<file path=xl/sharedStrings.xml><?xml version="1.0" encoding="utf-8"?>
<sst xmlns="http://schemas.openxmlformats.org/spreadsheetml/2006/main" count="6493" uniqueCount="275">
  <si>
    <t>Государственные услуги (работы)</t>
  </si>
  <si>
    <t>2018 г.</t>
  </si>
  <si>
    <t>2019 г.</t>
  </si>
  <si>
    <t>2020 г.</t>
  </si>
  <si>
    <t>Услуга (работа)</t>
  </si>
  <si>
    <t>наименование</t>
  </si>
  <si>
    <t>Единицы измерения (из ведомственного перечня)</t>
  </si>
  <si>
    <t>объем государственных услуг (работ) в натуральном выражении, всего</t>
  </si>
  <si>
    <t>затраты  на уплату налогов, в качестве объекта налогообложения по которым признается имущество учреждения*, (руб.)</t>
  </si>
  <si>
    <t>нормативные затраты на содержание имущества, не используемого для оказания государственных услуг (выполнения работ) и для общехозяйственных нужд, (руб.)</t>
  </si>
  <si>
    <t>4</t>
  </si>
  <si>
    <t>5</t>
  </si>
  <si>
    <t>6</t>
  </si>
  <si>
    <t>7</t>
  </si>
  <si>
    <t>8</t>
  </si>
  <si>
    <t>9</t>
  </si>
  <si>
    <t>Услуга</t>
  </si>
  <si>
    <t>Паллиативная медицинская помощь; Амбулаторно</t>
  </si>
  <si>
    <t>Число посещений (Условная единица)</t>
  </si>
  <si>
    <t>Первичная медико-санитарная помощь; Проведение углубленных медицинских обследований спортсменов субъекта РФ; Амбулаторно</t>
  </si>
  <si>
    <t>Число спортсменов (Человек)</t>
  </si>
  <si>
    <t>Первичная медико-санитарная помощь, включенная в базовую программу обязательного медицинского страхования; Амбулаторно</t>
  </si>
  <si>
    <t>Число обращений (Условная единица)</t>
  </si>
  <si>
    <t>Скорая, в том числе скорая специализированная, медицинская помощь (включая медицинскую эвакуацию), включенная в базовую программу обязательного медицинского страхования, а также оказание медицинской помощи при чрезвычайных ситуациях; Вне медицинской организации</t>
  </si>
  <si>
    <t>Число пациентов (Человек)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</si>
  <si>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страхования; Дневной стационар</t>
  </si>
  <si>
    <t>Случаев лечения (Условная единица)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</si>
  <si>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страхования; Стационар</t>
  </si>
  <si>
    <t>Случаев госпитализации (Условная единица)</t>
  </si>
  <si>
    <t>Работа</t>
  </si>
  <si>
    <t>Обеспечение специальными и молочными продуктами питания</t>
  </si>
  <si>
    <t>Количество обслуживаемых лиц (Единица)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</si>
  <si>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</si>
  <si>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Количество выполненных работ (Единица)</t>
  </si>
  <si>
    <t>Учреждение</t>
  </si>
  <si>
    <t>БУ ХМАО – Югры «Нижневартовская городская детская поликлиника»</t>
  </si>
  <si>
    <t>БУ ХМАО – Югры «Нижневартовская городская поликлиника»</t>
  </si>
  <si>
    <t>БУ ХМАО – Югры «Нижнесортымская участковая больница» Сургутский р-он</t>
  </si>
  <si>
    <t>БУ ХМАО – Югры «Няганская городская детская поликлиника»</t>
  </si>
  <si>
    <t>БУ ХМАО – Югры «Няганская городская поликлиника»</t>
  </si>
  <si>
    <t>БУ ХМАО – Югры «Поликлиника поселка Белый Яр» Сургутский район</t>
  </si>
  <si>
    <t>БУ ХМАО – Югры «Сургутская городская клиническая поликлиника №1»</t>
  </si>
  <si>
    <t xml:space="preserve">БУ ХМАО – Югры «Сургутская городская клиническая поликлиника №2» </t>
  </si>
  <si>
    <t>БУ ХМАО – Югры «Сургутская городская клиническая поликлиника №5»</t>
  </si>
  <si>
    <t>БУ ХМАО – Югры «Сургутская городская поликлиника №3»</t>
  </si>
  <si>
    <t>БУ ХМАО – Югры «Сургутская городская поликлиника №4»</t>
  </si>
  <si>
    <t>КУ ХМАО – Югры «Угутская участковая больница» Сургутский р-он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</si>
  <si>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Психотерапия; Амбулаторно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</si>
  <si>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Психиатрия; Амбулаторно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</si>
  <si>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Фтизиатрия; Амбулаторно</t>
  </si>
  <si>
    <t>Первичная медико-санитарная помощь, не включенная в базовую программу обязательного медицинского страхования, в части профилактики; Амбулаторно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</si>
  <si>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Венерология; Амбулаторно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</si>
  <si>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Вич-инфекция; Амбулаторно</t>
  </si>
  <si>
    <t>объем бюджетных ассигнований на оказание государственной услуги (выполнение работы)  (Затраты, непосредственно связанные с оказанием услуги/Затраты на общехозяйственные нужды) (руб.)</t>
  </si>
  <si>
    <t>Итого:</t>
  </si>
  <si>
    <t>КУ ХМАО – Югры «Станция переливания крови»</t>
  </si>
  <si>
    <t>Заготовка, хранение, транспортировка и обеспечение безопасности донорской крови и ее компонентов</t>
  </si>
  <si>
    <t>Условная единица продукта, переработки (в перерасчете на 1 литр цельной крови) (Условная единица)</t>
  </si>
  <si>
    <t xml:space="preserve">БУ ХМАО – Югры «Окружной кардиологический диспансер «Центр диагностики и сердечно-сосудистой хирургии» </t>
  </si>
  <si>
    <t>БУ ХМАО – Югры «Сургутская окружная клиническая больница»</t>
  </si>
  <si>
    <t>Паллиативная медицинская помощь; Стационар</t>
  </si>
  <si>
    <t>Количество койко-дней (Койко-день)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</si>
  <si>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Инфекционные болезни (в части синдрома приобретенного иммунодефицита (ВИЧ-инфекции)); Стационар</t>
  </si>
  <si>
    <t>Патологическая анатомия</t>
  </si>
  <si>
    <t>Количество исследований (Единица)</t>
  </si>
  <si>
    <t>БУ ХМАО – Югры «Окружная клиническая больница»</t>
  </si>
  <si>
    <t>БУ ХМАО – Югры «Мегионская городская больница №2»</t>
  </si>
  <si>
    <t>БУ ХМАО – Югры «Мегионская городская детская больница «Жемчужинка»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</si>
  <si>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ситуации; Стационар</t>
  </si>
  <si>
    <t>БУ ХМАО – Югры «Пионерская районная больница»</t>
  </si>
  <si>
    <t>Изготовление, ремонт и установка зубных протезов (за исключением протезов из драгоценных металлов и других дорогостоящих материалов)</t>
  </si>
  <si>
    <t>Количество лиц (Человек)</t>
  </si>
  <si>
    <t>БУ ХМАО – Югры «Белоярская районная больница»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</si>
  <si>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ситуациях; Скорая, в том числе скорая специализированная, медицинская помощь (за исключением санитарно-авиационной эвакуации); Вне медицинской организации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</si>
  <si>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Психиатрия-наркология (в части наркологии);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</si>
  <si>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Психиатрия-наркология (в части наркологии); Дневной стационар</t>
  </si>
  <si>
    <t>КУ ХМАО – Югры «Бюро судебно-медицинской экспертизы»</t>
  </si>
  <si>
    <t>Судебно-медицинская экспертиза</t>
  </si>
  <si>
    <t>Количество экспертиз (Условная единица)</t>
  </si>
  <si>
    <t>БУ ХМАО – Югры «Клинический врачебно-физкультурный диспансер»</t>
  </si>
  <si>
    <t>Оказание медицинской помощи при проведении официальных физкультурных, спортивных и массово спортивно-зрелищных мероприятий в соответствии с распорядительными документами субъекта РФ</t>
  </si>
  <si>
    <t>БУ ХМАО – Югры «Кондинская районная больница»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</si>
  <si>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Фтизиатрия; Стационар</t>
  </si>
  <si>
    <t>БУ ХМАО – Югры «Сургутский клинический кожно-венерологический диспансер»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</si>
  <si>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Дерматовенерология (в части венерологии); Стационар</t>
  </si>
  <si>
    <t>БУ ХМАО – Югры «Нижневартовский кожно-венерологический диспансер»</t>
  </si>
  <si>
    <t>БУ ХМАО – Югры «Ханты-Мансийский клинический кожно-венерологический диспансер»</t>
  </si>
  <si>
    <t>БУ ХМАО – Югры «Ханты-Мансийская городская клиническая станция скорой медицинской помощи»</t>
  </si>
  <si>
    <t>БУ ХМАО – Югры «Сургутская городская стоматологическая поликлиника №1»</t>
  </si>
  <si>
    <t>БУ ХМАО – Югры «Сургутская городская стоматологическая поликлиника №2»</t>
  </si>
  <si>
    <t>БУ ХМАО – Югры «Мегионская городская больница №1»</t>
  </si>
  <si>
    <t>БУ ХМАО – Югры «Когалымская городская больница»</t>
  </si>
  <si>
    <t>АУ ХМАО – Югры «Центр профессиональной патологии»</t>
  </si>
  <si>
    <t>Проведение диспансеризации; Амбулаторно</t>
  </si>
  <si>
    <t>Количество человек (Единица)</t>
  </si>
  <si>
    <t>Экспертиза профессиональной пригодности и экспертиза связи заболевания с профессией</t>
  </si>
  <si>
    <t>Количество экспертиз (Единица)</t>
  </si>
  <si>
    <t>БУ ХМАО – Югры «Сургутская клиническая травматологическая больница»</t>
  </si>
  <si>
    <t>БУ ХМАО – Югры «Нижневартовская окружная клиническая больница»</t>
  </si>
  <si>
    <t>БУ ХМАО – Югры «Нефтеюганская окружная больница имени В.И.Яцкив»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</si>
  <si>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Психиатрия; Стационар</t>
  </si>
  <si>
    <t>БУ ХМАО – Югры «Югорская городская больница»</t>
  </si>
  <si>
    <t>БУ ХМАО – Югры «Центр общей врачебной практики»</t>
  </si>
  <si>
    <t>БУ ХМАО – Югры «Урайская городская клиническая больница»</t>
  </si>
  <si>
    <t>БУ ХМАО – Югры «Радужнинская городская больница»</t>
  </si>
  <si>
    <t>БУ ХМАО – Югры «Покачёвская городская больница»</t>
  </si>
  <si>
    <t>БУ ХМАО – Югры «Нефтеюганская районная больница»</t>
  </si>
  <si>
    <t>БУ ХМАО – Югры «Берёзовская районная больница»</t>
  </si>
  <si>
    <t>БУ ХМАО – Югры «Психоневрологическая больница имени Святой Преподобномученицы Елизаветы»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</si>
  <si>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Психиатрия; Дневной стационар</t>
  </si>
  <si>
    <t>БУ ХМАО – Югры «Нижневартовская психоневрологическая больница»</t>
  </si>
  <si>
    <t>БУ ХМАО – Югры «Советская психоневрологическая больница»</t>
  </si>
  <si>
    <t>БУ ХМАО – Югры «Сургутская клиническая психоневрологическая больница»</t>
  </si>
  <si>
    <t>БУ ХМАО – Югры «Нефтеюганская городская станция скорой медицинской помощи»</t>
  </si>
  <si>
    <t>БУ ХМАО – Югры «Нижневартовская городская станция скорой медицинской помощи»</t>
  </si>
  <si>
    <t>БУ ХМАО – Югры «Няганская городская станция скорой медицинской помощи»</t>
  </si>
  <si>
    <t xml:space="preserve">БУ ХМАО – Югры «Сургутская городская станция скорой медицинской помощи» </t>
  </si>
  <si>
    <t>БУ ХМАО – Югры «Лангепасская городская стоматологическая поликлиника»</t>
  </si>
  <si>
    <t>БУ ХМАО – Югры «Нефтеюганская городская стоматологическая поликлиника»</t>
  </si>
  <si>
    <t>БУ ХМАО – Югры «Няганская городская стоматологическая поликлиника»</t>
  </si>
  <si>
    <t>БУ ХМАО – Югры «Радужнинская  городская стоматологическая поликлиника»</t>
  </si>
  <si>
    <t>Освещение и обеспечение проведения мероприятий в сфере деятельности СМИ;</t>
  </si>
  <si>
    <t>Количество проведенных мероприятий (Единица)</t>
  </si>
  <si>
    <t>Реализация дополнительных профессиональных программ повышения квалификации; не указано; не указано; Очно-заочная с применением дистанционных образовательных технологий</t>
  </si>
  <si>
    <t>Количество человеко-часов (Человеко-час)</t>
  </si>
  <si>
    <t>Ведение информационных ресурсов и баз данных</t>
  </si>
  <si>
    <t>Количество записей (Единица)</t>
  </si>
  <si>
    <t>Количество отчетов (Единица)</t>
  </si>
  <si>
    <t>Количество информационных ресурсов и баз данных (Единица)</t>
  </si>
  <si>
    <t>Осуществление работ по обеспечению требований информационной безопасности;ИС обеспечения типовой деятельности</t>
  </si>
  <si>
    <t>Количество ИС обеспечения типовой деятельности (Единица)</t>
  </si>
  <si>
    <t>Cоздание и развитие информационных систем и компонентов информационно-телекоммуникационной инфраструктуры; ИС обеспечения типовой деятельности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</si>
  <si>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инфраструктуры; ИС обеспечения типовой деятельности; Техническая поддержка и обеспечение функционирования</t>
  </si>
  <si>
    <t>Количество типовых компонентов ИТКИ (Единица)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</si>
  <si>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инфраструктуры; Типовые компоненты ИТКИ; Техническая поддержка и обеспечение функционирования</t>
  </si>
  <si>
    <t>Организация круглосуточного приема, содержания, выхаживания и воспитания детей; Стационар</t>
  </si>
  <si>
    <t>Санаторно-курортное лечение; Санаторно-курортное лечение; Не применяется; Стационар</t>
  </si>
  <si>
    <t>КУ ХМАО-Югры "Березовский противотуберкулезный диспансер"</t>
  </si>
  <si>
    <t>БУ ХМАО-Югры "Игримская районная больница"</t>
  </si>
  <si>
    <t>АУ ХМАО-Югры "Кондинская районная стоматологическая поликлиника"</t>
  </si>
  <si>
    <t>БУ ХМАО-Югры "Лянторская городская больница"</t>
  </si>
  <si>
    <t>АУ ХМАО-Югры "Мегионская городская стоматологическая поликлиника"</t>
  </si>
  <si>
    <t>БУ ХМАО-Югры "Медицинский информационно-аналитический центр"</t>
  </si>
  <si>
    <t>БУ ХМАО-Югры "Нижневартовская городская больница"</t>
  </si>
  <si>
    <t>БУ ХМАО-Югры "Нижневартовская окружная клиническая детская больница"</t>
  </si>
  <si>
    <t>КУ ХМАО-Югры "Нижневартовский противотуберкулезный диспансер"</t>
  </si>
  <si>
    <t>БУ ХМАО-Югры "Новоаганская районная больница"</t>
  </si>
  <si>
    <t>БУ ХМАО-Югры "Няганская окружная больница"</t>
  </si>
  <si>
    <t>АУ ХМАО-Югры "Покачевская городская стоматологическая поликлиника"</t>
  </si>
  <si>
    <t>БУ ХМАО-Югры "Пыть-Яхская окружная клиническая больница"</t>
  </si>
  <si>
    <t>АУ ХМАО-Югры "Пыть-Яхская городская стоматологическая поликлиника"</t>
  </si>
  <si>
    <t>КУ ХМАО-Югры "Центр СПИД"</t>
  </si>
  <si>
    <t>КУ ХМАО-Югры "Сургутский клинический противотуберкулезный диспансер"</t>
  </si>
  <si>
    <t>КУ ХМАО-Югры "Урайский специализированный Дом ребенка"</t>
  </si>
  <si>
    <t>БУ ХМАО-Югры "Федоровская городская больница"</t>
  </si>
  <si>
    <t>КУ ХМАО-Югры "Ханты-Мансийский противотуберкулезный диспансер"</t>
  </si>
  <si>
    <t>БУ ХМАО-Югры "Ханты-Мансийская районная больница"</t>
  </si>
  <si>
    <t>АУ ХМАО-Югры "Санаторий Юган"</t>
  </si>
  <si>
    <t>АУ ХМАО – Югры «Советская районная больница»</t>
  </si>
  <si>
    <t>АУ ХМАО – Югры «Югорский НИИ клеточных технологий с банком стволовых клеток ХМАО – Югры» г.Ханты-Мансийск</t>
  </si>
  <si>
    <t>Медицинская помощь в рамках клинической апробации методов профилактики, диагностики, лечения и реабилитации; Клинический протокол; Клиническое внедрение алгоритма диагностики и лечения хронической реакции «трансплантат против хозяина» после аллогенной трансплантации гемопоэтических стволовых клеток (2016-105-10);</t>
  </si>
  <si>
    <t>Количество пациентов (Условная единица)</t>
  </si>
  <si>
    <t>Забор, переработка, хранение, транспортировка и обеспечение безопасности гемопоэтических стволовых клеток в целях их трансплантации</t>
  </si>
  <si>
    <t>Условная единица продукта переработки (Условная единица)</t>
  </si>
  <si>
    <t>Заготовка, транспортировка, переработка, хранение и обеспечение безопасности гемопоэтических стволовых клеток и костного мозга</t>
  </si>
  <si>
    <t>Количество условных единиц (Условная единица)</t>
  </si>
  <si>
    <t>Проведение прикладных научных исследований</t>
  </si>
  <si>
    <t>Количество научноисследовательских работ (Единица)</t>
  </si>
  <si>
    <t>БУ ХМАО – Югры «Лангепасская городская больница»</t>
  </si>
  <si>
    <t>БУ ХМАО – Югры «Нижневартовская городская стоматологическая поликлиника»</t>
  </si>
  <si>
    <t>БУ ХМАО – Югры «Нижневартовская окружная больница №2»</t>
  </si>
  <si>
    <t xml:space="preserve">БУ ХМАО – Югры «Нижневартовская районная больница» </t>
  </si>
  <si>
    <t>БУ ХМАО – Югры «Нижневартовский онкологический диспансер»</t>
  </si>
  <si>
    <t>БУ ХМАО – Югры «Нижневартовский перинатальный центр»</t>
  </si>
  <si>
    <t>БУ ХМАО – Югры «Окружной клинический лечебно-реабилитационный центр»</t>
  </si>
  <si>
    <t xml:space="preserve">БУ ХМАО – Югры «Октябрьская районная больница» </t>
  </si>
  <si>
    <t>БУ ХМАО – Югры «Сургутская городская клиническая больница»</t>
  </si>
  <si>
    <t>БУ ХМАО – Югры «Сургутский клинический перинатальный центр»</t>
  </si>
  <si>
    <t xml:space="preserve">БУ ХМАО – Югры «Урайская городская стоматологическая поликлиника» </t>
  </si>
  <si>
    <t>БУ ХМАО – Югры «Ханты-Мансийская клиническая психоневрологическая больница» г.Ханты-Мансийск</t>
  </si>
  <si>
    <t>БУ ХМАО – Югры «Ханты-Мансийская клиническая стоматологическая поликлиника»</t>
  </si>
  <si>
    <t>БУ ХМАО – Югры «Центр медицинской профилактики» г.Ханты-Мансийск</t>
  </si>
  <si>
    <t>КУ ХМАО – Югры «Детский противотуберкулезный санаторий имени Е.М.Сагандуковой»</t>
  </si>
  <si>
    <t>КУ ХМАО – Югры «Лемпинский наркологический реабилитационный центр» Лемпино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</si>
  <si>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Фтизиатрия; Дневной стационар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</si>
  <si>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Наркология; Амбулаторно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</si>
  <si>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Профпатология; Амбулаторно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</si>
  <si>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Рентгенологическая диагностика; Амбулаторно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</si>
  <si>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Психиатрия; Дневной стационар</t>
  </si>
  <si>
    <t>ВСЕГО ПО УЧРЕЖДЕНИЯМ</t>
  </si>
  <si>
    <t>Приложение</t>
  </si>
  <si>
    <t xml:space="preserve">к приказу Департамента здравоохранения </t>
  </si>
  <si>
    <t>Ханты-Мансийского автономного округа – Югры</t>
  </si>
  <si>
    <t>от ___________№_______</t>
  </si>
  <si>
    <t>нормативные затраты на оказание единицы государственной услуги (работы), (руб.)</t>
  </si>
  <si>
    <t>объем бюджетных ассигнований на финансовое обеспечение выполнения государственного задания, (руб.) Итого</t>
  </si>
  <si>
    <t>Потребность в объеме государственных услуг (работ) в натуральном выражении (за исключением высокотехнологичной медицинской помощи, не включенной в базовую программу обязательного медицинского страхования), в объеме бюджетных ассигнований на финансовое обеспечение выполнения государственного задания на оказание государственных услуг (работ)</t>
  </si>
  <si>
    <t>итого Паллиативная медицинская помощь  - Стационар</t>
  </si>
  <si>
    <t>Итого по первичной медико-санитарная помощь, включенная в базовую программу обязательного медицинского страхования; Амбулаторно</t>
  </si>
  <si>
    <t>Итого по специализированной медицинской помощи (за исключением высокотехнологичной медицинской помощи), не включенная в базовую программу обязательного медицинского страхования, по профилям:; Инфекционные болезни (в части синдрома приобретенного иммунодефицита (ВИЧ-инфекции)); Стационар</t>
  </si>
  <si>
    <t>итого по ведению информационных ресурсов и баз данных</t>
  </si>
  <si>
    <t>объем государственных услуг (работ) в натуральном выражении</t>
  </si>
  <si>
    <t>Наименование государственной услуги (работы)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</si>
  <si>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Венерология;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</si>
  <si>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Вич-инфекция;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</si>
  <si>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Наркология;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</si>
  <si>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Профпатология;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</si>
  <si>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Психиатрия;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</si>
  <si>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Психиатрия; Дневной стационар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</si>
  <si>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Психотерапия;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</si>
  <si>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Рентгенологическая диагностика;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</si>
  <si>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Фтизиатрия; Амбулаторно</t>
  </si>
  <si>
    <t>Итого по первичной медико-санитарная помощь, не включенная в базовую программу обязательного медицинского страхования, в части диагностики и лечения; Фтизиатрия; Дневной стационар</t>
  </si>
  <si>
    <t>Итого по первичной медико-санитарная помощь, не включенная в базовую программу обязательного медицинского страхования, в части профилактики; Амбулаторно</t>
  </si>
  <si>
    <t>Итого по первичной медико-санитарная помощь; Проведение углубленных медицинских обследований спортсменов субъекта РФ; Амбулаторно</t>
  </si>
  <si>
    <t>Итого по проведению диспансеризации; Амбулаторно</t>
  </si>
  <si>
    <t>Итого по проведению прикладных научных исследований</t>
  </si>
  <si>
    <t>Итого по работам по профилактике неинфекционных заболеваний, формированию здорового образа жизни и санитарно-гигиеническому просвещению населения</t>
  </si>
  <si>
    <t>Итого по реализации дополнительных профессиональных программ повышения квалификации; не указано; не указано; Очно-заочная с применением дистанционных образовательных технологий</t>
  </si>
  <si>
    <t>Итого по санаторно-курортное лечению; Санаторно-курортное лечение; Не применяется; Стационар</t>
  </si>
  <si>
    <t>Итого по скорой, в том числе скорая специализированной, медицинскойя помощи (включая медицинскую эвакуацию), включенной в базовую программу обязательного медицинского страхования, а также оказание медицинской помощи при чрезвычайных ситуациях; Вне медицинской организации</t>
  </si>
  <si>
    <t>Итого по специализированной медицинской помощи (за исключением высокотехнологичной медицинской помощи), включенная в базовую программу обязательного медицинского страхования; Дневной стационар</t>
  </si>
  <si>
    <t>Итого по специализированной медицинской помощи (за исключением высокотехнологичной медицинской помощи), включенной в базовую программу обязательного медицинского страхования; Стационар</t>
  </si>
  <si>
    <t>Итого по специализированной медицинской помощи (за исключением высокотехнологичной медицинской помощи), не включенная в базовую программу обязательного медицинского страхования, по профилям:; Психиатрия; Стационар</t>
  </si>
  <si>
    <t>Итого по специализированной медицинской помощи (за исключением высокотехнологичной медицинской помощи), не включенной в базовую программу обязательного медицинского страхования, по профилям:; Психиатрия-наркология (в части наркологии); Дневной стационар</t>
  </si>
  <si>
    <t>Итого по специализированной медицинской помощи (за исключением высокотехнологичной медицинской помощи), не включеннойя в базовую программу обязательного медицинского страхования, по профилям:; Психиатрия-наркология (в части наркологии); Стационар</t>
  </si>
  <si>
    <t>Итого по специализированной медицинской помощи (за исключением высокотехнологичной медицинской помощи), не включенной в базовую программу обязательного медицинского страхования, по профилям:; Фтизиатрия; Стационар</t>
  </si>
  <si>
    <t>Итого по судебно-медицинской экспертизе</t>
  </si>
  <si>
    <t>Итого по техническому сопровождению и эксплуатацию, выводу из эксплуатации информационных систем и компонентов информационно-телекоммуникационной инфраструктуры; ИС обеспечения типовой деятельности; Техническая поддержка и обеспечение функционирования</t>
  </si>
  <si>
    <t>Итого по техническому сопровождению и эксплуатации, вывода из эксплуатации информационных систем и компонентов информационно-телекоммуникационной инфраструктуры; Типовые компоненты ИТКИ; Техническая поддержка и обеспечение функционирования</t>
  </si>
  <si>
    <t>Итого по экспертизе профессиональной пригодности и экспертиза связи заболевания с профессией</t>
  </si>
  <si>
    <t>Итого по созданю и развитию информационных систем и компонентов информационно-телекоммуникационной инфраструктуры; ИС обеспечения типовой деятельности</t>
  </si>
  <si>
    <t>Итого по забору, переработке, хранению, транспортировке и обеспечению безопасности гемопоэтических стволовых клеток в целях их трансплантации</t>
  </si>
  <si>
    <t>Итого по заготовке, транспортировке, переработке, хранение и обеспечение безопасности гемопоэтических стволовых клеток и костного мозга</t>
  </si>
  <si>
    <t>Итого по заготовке, хранению, транспортировке и обеспечению безопасности донорской крови и ее компонентов</t>
  </si>
  <si>
    <t>Итого по изготовлению, ремонту и установке зубных протезов (за исключением протезов из драгоценных металлов и других дорогостоящих материалов)</t>
  </si>
  <si>
    <t>Итого по медицинской помощи в рамках клинической апробации методов профилактики, диагностики, лечения и реабилитации; Клинический протокол; Клиническое внедрение алгоритма диагностики и лечения хронической реакции «трансплантат против хозяина» после аллогенной трансплантации гемопоэтических стволовых клеток (2016-105-10);</t>
  </si>
  <si>
    <t>Итого по обеспечению специальными и молочными продуктами питания</t>
  </si>
  <si>
    <t>Итого по оказанию медицинской (в том числе психиатрической), социальной и психолого-педагогической помощи детям, находящимся в трудной жизненной ситуации; Стационар</t>
  </si>
  <si>
    <t>Итого по оказанию медицинской помощи при проведении официальных физкультурных, спортивных и массово спортивно-зрелищных мероприятий в соответствии с распорядительными документами субъекта РФ</t>
  </si>
  <si>
    <t>Итого по организации круглосуточного приема, содержания, выхаживания и воспитания детей; Стационар</t>
  </si>
  <si>
    <t>Итого по освещению и обеспечению проведения мероприятий в сфере деятельности СМИ;</t>
  </si>
  <si>
    <t>Итого по осуществлению работ по обеспечению требований информационной безопасности;ИС обеспечения типовой деятельности</t>
  </si>
  <si>
    <t>Итого по специализированной медицинской помощи (за исключением высокотехнологичной медицинской помощи), не включенная в базовую программу обязательного медицинского страхования, по профилям:; Дерматовенерология (в части венерологии); Стационар</t>
  </si>
  <si>
    <t>Итого по патологической анатомии</t>
  </si>
  <si>
    <t>итого Паллиативная медицинская помощь  - Амбулаторно</t>
  </si>
  <si>
    <t xml:space="preserve"> Паллиативная медицинская помощь  - Стационар</t>
  </si>
  <si>
    <t>Изготовление, ремонте и установка зубных протезов (за исключением протезов из драгоценных металлов и других дорогостоящих материалов)</t>
  </si>
  <si>
    <t>Заготовк, транспортировка, переработка, хранение и обеспечение безопасности гемопоэтических стволовых клеток и костного мозга</t>
  </si>
  <si>
    <t>Создание и развитие информационных систем и компонентов информационно-телекоммуникационной инфраструктуры; ИС обеспечения типовой деятельности</t>
  </si>
  <si>
    <t>Техническое сопровождение и эксплуатация, вывода из эксплуатации информационных систем и компонентов информационно-телекоммуникационной инфраструктуры; Типовые компоненты ИТКИ; Техническая поддержка и обеспечение функционирования</t>
  </si>
  <si>
    <t>Специализированная медицинская помощь (за исключением высокотехнологичной медицинской помощи), не включеная в базовую программу обязательного медицинского страхования, по профилям:; Психиатрия-наркология (в части наркологии); Дневной стационар</t>
  </si>
  <si>
    <t>Скорая, в том числе скорая специализированная медицинская помощь (включая медицинскую эвакуацию), включенная в базовую программу обязательного медицинского страхования, а также оказание медицинской помощи при чрезвычайных ситуациях; Вне медицинской организации</t>
  </si>
  <si>
    <t xml:space="preserve"> Паллиативная медицинская помощь  - Амбулаторно</t>
  </si>
  <si>
    <t>Первичная медико-санитарная помощь, не включенная в базовую программу обязательного   медицинского страхования, в части диагностики и лечения; Психиатрия; Амбулаторно</t>
  </si>
  <si>
    <t>Работа по профилактике неинфекционных заболеваний, формированию здорового образа жизни и санитарно-гигиеническому просвещению населения</t>
  </si>
  <si>
    <t>Проверочный итог</t>
  </si>
  <si>
    <t>Обеспечение мероприятий, направленных на охрану здоровья  и матери</t>
  </si>
  <si>
    <t>Количество мероприятий (единица)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</si>
  <si>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страхования; стационар</t>
  </si>
  <si>
    <t>Первичная медико-санитарная помощь, не включенная в базовую программу обязательного медицинского страхования, в части диагностики и лечения; Наркология; Дневной стационар</t>
  </si>
  <si>
    <t xml:space="preserve">Введение  бухгалтерского учета автономными учреждениями, формирование регистров бухгалтеского учета </t>
  </si>
  <si>
    <t>Количество отчетов, подлежащих своду (Единица)</t>
  </si>
  <si>
    <t>Оказание первичной медико-санитарной помощи в труднодоступных и отдаленных населенных пунктах автономного округа на мобильных лечебно-диагностических комплексах и судне "Николай Пирогов"</t>
  </si>
  <si>
    <t>Количество выездов (Условная единица)</t>
  </si>
  <si>
    <t>Информирование и прием обращений граждан по вопросам здравоохранения</t>
  </si>
  <si>
    <t>Количество обращений (Единица)</t>
  </si>
  <si>
    <t>Организация и участие в мероприятиях в сфере здравоохранения</t>
  </si>
  <si>
    <t>Информационные технологии и информационное обеспечение</t>
  </si>
  <si>
    <t>Количество учреждений (Единица)</t>
  </si>
  <si>
    <t>к приказу Департамента здравоохранения</t>
  </si>
  <si>
    <t>Ханты-Мансийского автономного округа - Югры</t>
  </si>
  <si>
    <t xml:space="preserve">Приложение </t>
  </si>
  <si>
    <t xml:space="preserve"> Перечень и объемы государственных услуг (работ), оказываемых (выполняемых) государственными учреждениями, находящимися в ведении Департамента здравоохранения Ханты-Мансийского автономного округа - Югры, в качестве основных видов деятельности</t>
  </si>
  <si>
    <t>от 19.02.2018 № 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</si>
</sst>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6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45454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ahoma"/>
      <family val="2"/>
      <charset val="204"/>
    </font>
    <font>
      <b/>
      <i/>
      <sz val="10"/>
      <name val="Times New Roman"/>
      <family val="1"/>
      <charset val="204"/>
    </font>
    <font>
      <sz val="10"/>
      <name val="Tahoma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8" fillId="0" borderId="0" xfId="0" applyFont="1"/>
    <xf numFmtId="0" fontId="9" fillId="0" borderId="0" xfId="0" applyFont="1"/>
    <xf numFmtId="49" fontId="10" fillId="0" borderId="0" xfId="0" applyNumberFormat="1" applyFont="1" applyBorder="1"/>
    <xf numFmtId="0" fontId="9" fillId="0" borderId="0" xfId="0" applyFont="1" applyBorder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/>
    <xf numFmtId="4" fontId="16" fillId="0" borderId="2" xfId="0" applyNumberFormat="1" applyFont="1" applyFill="1" applyBorder="1" applyAlignment="1">
      <alignment horizontal="center"/>
    </xf>
    <xf numFmtId="0" fontId="13" fillId="0" borderId="2" xfId="0" applyFont="1" applyFill="1" applyBorder="1"/>
    <xf numFmtId="4" fontId="18" fillId="0" borderId="2" xfId="1" applyNumberFormat="1" applyFont="1" applyFill="1" applyBorder="1" applyAlignment="1">
      <alignment horizontal="center" vertical="center"/>
    </xf>
    <xf numFmtId="4" fontId="17" fillId="0" borderId="2" xfId="1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/>
    <xf numFmtId="0" fontId="20" fillId="0" borderId="2" xfId="0" applyFont="1" applyBorder="1"/>
    <xf numFmtId="4" fontId="16" fillId="0" borderId="2" xfId="0" applyNumberFormat="1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/>
    <xf numFmtId="0" fontId="5" fillId="0" borderId="0" xfId="0" applyFont="1" applyFill="1" applyAlignment="1"/>
    <xf numFmtId="0" fontId="0" fillId="0" borderId="0" xfId="0" applyFill="1"/>
    <xf numFmtId="0" fontId="8" fillId="0" borderId="0" xfId="0" applyFont="1" applyFill="1" applyAlignment="1"/>
    <xf numFmtId="0" fontId="12" fillId="0" borderId="0" xfId="0" applyFont="1" applyFill="1"/>
    <xf numFmtId="0" fontId="20" fillId="0" borderId="2" xfId="0" applyFont="1" applyFill="1" applyBorder="1"/>
    <xf numFmtId="0" fontId="11" fillId="0" borderId="0" xfId="0" applyFont="1" applyFill="1"/>
    <xf numFmtId="3" fontId="14" fillId="0" borderId="2" xfId="0" applyNumberFormat="1" applyFont="1" applyFill="1" applyBorder="1"/>
    <xf numFmtId="3" fontId="13" fillId="0" borderId="2" xfId="0" applyNumberFormat="1" applyFont="1" applyFill="1" applyBorder="1"/>
    <xf numFmtId="3" fontId="18" fillId="0" borderId="2" xfId="1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/>
    <xf numFmtId="0" fontId="21" fillId="2" borderId="3" xfId="0" applyFont="1" applyFill="1" applyBorder="1" applyAlignment="1"/>
    <xf numFmtId="0" fontId="21" fillId="2" borderId="11" xfId="0" applyFont="1" applyFill="1" applyBorder="1" applyAlignment="1"/>
    <xf numFmtId="0" fontId="21" fillId="2" borderId="8" xfId="0" applyFont="1" applyFill="1" applyBorder="1"/>
    <xf numFmtId="0" fontId="0" fillId="2" borderId="9" xfId="0" applyFill="1" applyBorder="1"/>
    <xf numFmtId="0" fontId="21" fillId="2" borderId="7" xfId="0" applyFont="1" applyFill="1" applyBorder="1" applyAlignment="1">
      <alignment wrapText="1"/>
    </xf>
    <xf numFmtId="0" fontId="21" fillId="2" borderId="3" xfId="0" applyFont="1" applyFill="1" applyBorder="1" applyAlignment="1">
      <alignment wrapText="1"/>
    </xf>
    <xf numFmtId="3" fontId="18" fillId="0" borderId="1" xfId="1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8" fillId="0" borderId="6" xfId="1" applyNumberFormat="1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wrapText="1"/>
    </xf>
    <xf numFmtId="0" fontId="21" fillId="2" borderId="8" xfId="0" applyFont="1" applyFill="1" applyBorder="1" applyAlignment="1">
      <alignment wrapText="1"/>
    </xf>
    <xf numFmtId="3" fontId="21" fillId="2" borderId="9" xfId="0" applyNumberFormat="1" applyFont="1" applyFill="1" applyBorder="1" applyAlignment="1">
      <alignment horizontal="center"/>
    </xf>
    <xf numFmtId="3" fontId="21" fillId="2" borderId="9" xfId="0" applyNumberFormat="1" applyFont="1" applyFill="1" applyBorder="1" applyAlignment="1">
      <alignment horizontal="center" vertical="center"/>
    </xf>
    <xf numFmtId="3" fontId="21" fillId="2" borderId="1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3" fontId="21" fillId="2" borderId="10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wrapText="1"/>
    </xf>
    <xf numFmtId="3" fontId="21" fillId="2" borderId="7" xfId="0" applyNumberFormat="1" applyFont="1" applyFill="1" applyBorder="1" applyAlignment="1">
      <alignment horizontal="center" vertical="center" wrapText="1"/>
    </xf>
    <xf numFmtId="3" fontId="21" fillId="2" borderId="2" xfId="0" applyNumberFormat="1" applyFont="1" applyFill="1" applyBorder="1" applyAlignment="1">
      <alignment horizontal="center" wrapText="1"/>
    </xf>
    <xf numFmtId="3" fontId="21" fillId="2" borderId="2" xfId="0" applyNumberFormat="1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/>
    <xf numFmtId="3" fontId="21" fillId="2" borderId="2" xfId="0" applyNumberFormat="1" applyFont="1" applyFill="1" applyBorder="1" applyAlignment="1">
      <alignment horizontal="center"/>
    </xf>
    <xf numFmtId="3" fontId="21" fillId="2" borderId="7" xfId="0" applyNumberFormat="1" applyFont="1" applyFill="1" applyBorder="1" applyAlignment="1">
      <alignment horizontal="center" vertical="center"/>
    </xf>
    <xf numFmtId="3" fontId="21" fillId="2" borderId="4" xfId="0" applyNumberFormat="1" applyFont="1" applyFill="1" applyBorder="1" applyAlignment="1">
      <alignment horizontal="center" vertical="center"/>
    </xf>
    <xf numFmtId="3" fontId="21" fillId="2" borderId="2" xfId="0" applyNumberFormat="1" applyFont="1" applyFill="1" applyBorder="1" applyAlignment="1">
      <alignment horizontal="center" vertical="center"/>
    </xf>
    <xf numFmtId="0" fontId="21" fillId="2" borderId="7" xfId="0" applyFont="1" applyFill="1" applyBorder="1"/>
    <xf numFmtId="0" fontId="21" fillId="2" borderId="11" xfId="0" applyFont="1" applyFill="1" applyBorder="1"/>
    <xf numFmtId="0" fontId="21" fillId="2" borderId="2" xfId="0" applyFont="1" applyFill="1" applyBorder="1"/>
    <xf numFmtId="0" fontId="21" fillId="2" borderId="13" xfId="0" applyFont="1" applyFill="1" applyBorder="1"/>
    <xf numFmtId="0" fontId="2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wrapText="1"/>
    </xf>
    <xf numFmtId="0" fontId="0" fillId="2" borderId="2" xfId="0" applyFill="1" applyBorder="1" applyAlignment="1">
      <alignment horizontal="center" vertical="center"/>
    </xf>
    <xf numFmtId="3" fontId="21" fillId="2" borderId="8" xfId="0" applyNumberFormat="1" applyFont="1" applyFill="1" applyBorder="1" applyAlignment="1">
      <alignment horizontal="center" vertical="center"/>
    </xf>
    <xf numFmtId="3" fontId="21" fillId="2" borderId="11" xfId="0" applyNumberFormat="1" applyFont="1" applyFill="1" applyBorder="1" applyAlignment="1">
      <alignment horizontal="center" vertical="center"/>
    </xf>
    <xf numFmtId="0" fontId="21" fillId="2" borderId="3" xfId="0" applyFont="1" applyFill="1" applyBorder="1"/>
    <xf numFmtId="0" fontId="0" fillId="2" borderId="2" xfId="0" applyFill="1" applyBorder="1"/>
    <xf numFmtId="0" fontId="21" fillId="2" borderId="2" xfId="0" applyFont="1" applyFill="1" applyBorder="1" applyAlignment="1">
      <alignment horizontal="left" wrapText="1"/>
    </xf>
    <xf numFmtId="0" fontId="21" fillId="2" borderId="7" xfId="0" applyFont="1" applyFill="1" applyBorder="1" applyAlignment="1">
      <alignment horizontal="left" wrapText="1"/>
    </xf>
    <xf numFmtId="3" fontId="0" fillId="0" borderId="0" xfId="0" applyNumberFormat="1" applyFill="1"/>
    <xf numFmtId="3" fontId="0" fillId="0" borderId="0" xfId="0" applyNumberFormat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/>
    <xf numFmtId="3" fontId="21" fillId="0" borderId="12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wrapText="1"/>
    </xf>
    <xf numFmtId="0" fontId="21" fillId="0" borderId="12" xfId="0" applyFont="1" applyFill="1" applyBorder="1" applyAlignment="1">
      <alignment wrapText="1"/>
    </xf>
    <xf numFmtId="3" fontId="21" fillId="0" borderId="12" xfId="0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vertical="center" wrapText="1"/>
    </xf>
    <xf numFmtId="3" fontId="21" fillId="0" borderId="12" xfId="0" applyNumberFormat="1" applyFont="1" applyFill="1" applyBorder="1" applyAlignment="1">
      <alignment horizontal="center"/>
    </xf>
    <xf numFmtId="0" fontId="21" fillId="0" borderId="12" xfId="0" applyFont="1" applyFill="1" applyBorder="1"/>
    <xf numFmtId="3" fontId="21" fillId="0" borderId="12" xfId="0" applyNumberFormat="1" applyFont="1" applyFill="1" applyBorder="1" applyAlignment="1">
      <alignment horizontal="center" wrapText="1"/>
    </xf>
    <xf numFmtId="3" fontId="21" fillId="2" borderId="12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/>
    <xf numFmtId="0" fontId="13" fillId="0" borderId="0" xfId="0" applyFont="1"/>
    <xf numFmtId="49" fontId="22" fillId="0" borderId="0" xfId="0" applyNumberFormat="1" applyFont="1" applyBorder="1"/>
    <xf numFmtId="0" fontId="3" fillId="0" borderId="0" xfId="0" applyFont="1" applyBorder="1"/>
    <xf numFmtId="0" fontId="13" fillId="0" borderId="0" xfId="0" applyFont="1" applyFill="1" applyAlignment="1"/>
    <xf numFmtId="0" fontId="13" fillId="0" borderId="0" xfId="0" applyFont="1" applyFill="1"/>
    <xf numFmtId="0" fontId="1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0" fontId="23" fillId="0" borderId="0" xfId="0" applyFont="1"/>
    <xf numFmtId="3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3" fillId="0" borderId="0" xfId="0" applyFont="1" applyFill="1"/>
    <xf numFmtId="49" fontId="3" fillId="0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3" fontId="3" fillId="0" borderId="2" xfId="1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637"/>
  <sheetViews>
    <sheetView zoomScale="74" zoomScaleNormal="74" workbookViewId="0">
      <pane xSplit="1" ySplit="15" topLeftCell="B16" activePane="bottomRight" state="frozen"/>
      <selection pane="topRight" activeCell="C1" sqref="C1"/>
      <selection pane="bottomLeft" activeCell="A8" sqref="A8"/>
      <selection pane="bottomRight" activeCell="H289" sqref="H289"/>
    </sheetView>
  </sheetViews>
  <sheetFormatPr defaultRowHeight="12.75" customHeight="1" x14ac:dyDescent="0.2"/>
  <cols>
    <col min="1" max="1" width="17.85546875" customWidth="1"/>
    <col min="2" max="2" width="8.28515625" customWidth="1"/>
    <col min="3" max="3" width="38.85546875" customWidth="1"/>
    <col min="4" max="4" width="13.28515625" customWidth="1"/>
    <col min="5" max="5" width="14.140625" style="41" customWidth="1"/>
    <col min="6" max="6" width="14.42578125" customWidth="1"/>
    <col min="7" max="7" width="22.28515625" customWidth="1"/>
    <col min="8" max="8" width="17.5703125" customWidth="1"/>
    <col min="9" max="9" width="18.7109375" customWidth="1"/>
    <col min="10" max="10" width="16" customWidth="1"/>
    <col min="11" max="11" width="14.85546875" style="41" customWidth="1"/>
    <col min="12" max="12" width="13.140625" customWidth="1"/>
    <col min="13" max="13" width="17.7109375" customWidth="1"/>
    <col min="14" max="14" width="16.42578125" customWidth="1"/>
    <col min="15" max="15" width="15.42578125" customWidth="1"/>
    <col min="16" max="16" width="16.42578125" customWidth="1"/>
    <col min="17" max="17" width="13.85546875" style="41" customWidth="1"/>
    <col min="18" max="18" width="12.85546875" customWidth="1"/>
    <col min="19" max="19" width="18.7109375" customWidth="1"/>
    <col min="20" max="20" width="15.42578125" customWidth="1"/>
    <col min="21" max="21" width="14.28515625" customWidth="1"/>
    <col min="22" max="22" width="15.85546875" customWidth="1"/>
  </cols>
  <sheetData>
    <row r="1" spans="1:22" ht="21" customHeight="1" x14ac:dyDescent="0.2">
      <c r="B1" s="1"/>
      <c r="C1" s="2"/>
      <c r="D1" s="2"/>
      <c r="E1" s="38"/>
      <c r="F1" s="2"/>
      <c r="G1" s="3"/>
      <c r="N1" s="14"/>
      <c r="S1" s="14" t="s">
        <v>190</v>
      </c>
    </row>
    <row r="2" spans="1:22" ht="30" customHeight="1" x14ac:dyDescent="0.2">
      <c r="B2" s="2"/>
      <c r="C2" s="2"/>
      <c r="D2" s="4"/>
      <c r="E2" s="39"/>
      <c r="F2" s="4"/>
      <c r="G2" s="3"/>
      <c r="N2" s="14"/>
      <c r="S2" s="14" t="s">
        <v>191</v>
      </c>
    </row>
    <row r="3" spans="1:22" ht="27" customHeight="1" x14ac:dyDescent="0.2">
      <c r="B3" s="4"/>
      <c r="C3" s="4"/>
      <c r="D3" s="4"/>
      <c r="E3" s="39"/>
      <c r="F3" s="5"/>
      <c r="G3" s="3"/>
      <c r="N3" s="14"/>
      <c r="S3" s="14" t="s">
        <v>192</v>
      </c>
    </row>
    <row r="4" spans="1:22" ht="24.75" customHeight="1" x14ac:dyDescent="0.3">
      <c r="B4" s="6"/>
      <c r="C4" s="6"/>
      <c r="D4" s="7"/>
      <c r="E4" s="40"/>
      <c r="F4" s="7"/>
      <c r="G4" s="3"/>
      <c r="N4" s="14"/>
      <c r="S4" s="14" t="s">
        <v>193</v>
      </c>
    </row>
    <row r="5" spans="1:22" ht="12.75" customHeight="1" x14ac:dyDescent="0.2">
      <c r="A5" s="1"/>
      <c r="G5" s="3"/>
    </row>
    <row r="6" spans="1:22" ht="12.75" customHeight="1" x14ac:dyDescent="0.2">
      <c r="A6" s="1"/>
      <c r="G6" s="3"/>
    </row>
    <row r="7" spans="1:22" ht="12.75" customHeight="1" x14ac:dyDescent="0.2">
      <c r="A7" s="143" t="s">
        <v>196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</row>
    <row r="8" spans="1:22" ht="33" customHeight="1" x14ac:dyDescent="0.2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</row>
    <row r="9" spans="1:22" ht="20.25" customHeight="1" x14ac:dyDescent="0.35">
      <c r="A9" s="8"/>
      <c r="B9" s="10"/>
      <c r="C9" s="11"/>
      <c r="D9" s="11"/>
      <c r="E9" s="42"/>
      <c r="F9" s="9"/>
      <c r="G9" s="9"/>
      <c r="H9" s="9"/>
      <c r="I9" s="12"/>
      <c r="J9" s="12"/>
      <c r="K9" s="43"/>
      <c r="L9" s="12"/>
      <c r="M9" s="12"/>
      <c r="N9" s="12"/>
      <c r="O9" s="12"/>
      <c r="P9" s="12"/>
      <c r="Q9" s="45"/>
      <c r="R9" s="12"/>
      <c r="S9" s="12"/>
      <c r="T9" s="12"/>
      <c r="U9" s="12"/>
    </row>
    <row r="10" spans="1:22" ht="12.75" customHeight="1" x14ac:dyDescent="0.25">
      <c r="A10" s="13"/>
      <c r="B10" s="13"/>
      <c r="C10" s="13"/>
      <c r="D10" s="13"/>
      <c r="E10" s="43"/>
      <c r="F10" s="12"/>
      <c r="G10" s="12"/>
      <c r="H10" s="12"/>
      <c r="I10" s="12"/>
      <c r="J10" s="12"/>
      <c r="K10" s="43"/>
      <c r="L10" s="12"/>
      <c r="M10" s="12"/>
      <c r="N10" s="12"/>
      <c r="O10" s="12"/>
      <c r="P10" s="12"/>
      <c r="Q10" s="45"/>
      <c r="R10" s="12"/>
      <c r="S10" s="12"/>
      <c r="T10" s="12"/>
      <c r="U10" s="12"/>
    </row>
    <row r="11" spans="1:22" ht="16.5" customHeight="1" thickBot="1" x14ac:dyDescent="0.3">
      <c r="A11" s="13"/>
      <c r="B11" s="13"/>
      <c r="C11" s="13"/>
      <c r="D11" s="13"/>
      <c r="E11" s="43"/>
      <c r="F11" s="12"/>
      <c r="G11" s="12"/>
      <c r="H11" s="12"/>
      <c r="I11" s="12"/>
      <c r="J11" s="12"/>
      <c r="K11" s="43"/>
      <c r="L11" s="12"/>
      <c r="M11" s="12"/>
      <c r="N11" s="12"/>
      <c r="O11" s="12"/>
      <c r="P11" s="12"/>
      <c r="Q11" s="45"/>
      <c r="R11" s="12"/>
      <c r="S11" s="12"/>
      <c r="T11" s="12"/>
      <c r="U11" s="12"/>
    </row>
    <row r="12" spans="1:22" ht="13.5" thickBot="1" x14ac:dyDescent="0.25">
      <c r="A12" s="15"/>
      <c r="B12" s="15"/>
      <c r="C12" s="140" t="s">
        <v>0</v>
      </c>
      <c r="D12" s="145"/>
      <c r="E12" s="140" t="s">
        <v>1</v>
      </c>
      <c r="F12" s="146"/>
      <c r="G12" s="146"/>
      <c r="H12" s="146"/>
      <c r="I12" s="146"/>
      <c r="J12" s="145"/>
      <c r="K12" s="140" t="s">
        <v>2</v>
      </c>
      <c r="L12" s="146"/>
      <c r="M12" s="146"/>
      <c r="N12" s="146"/>
      <c r="O12" s="146"/>
      <c r="P12" s="145"/>
      <c r="Q12" s="140" t="s">
        <v>3</v>
      </c>
      <c r="R12" s="146"/>
      <c r="S12" s="146"/>
      <c r="T12" s="146"/>
      <c r="U12" s="146"/>
      <c r="V12" s="145"/>
    </row>
    <row r="13" spans="1:22" ht="137.25" customHeight="1" thickBot="1" x14ac:dyDescent="0.25">
      <c r="A13" s="142" t="s">
        <v>34</v>
      </c>
      <c r="B13" s="140" t="s">
        <v>4</v>
      </c>
      <c r="C13" s="140" t="s">
        <v>5</v>
      </c>
      <c r="D13" s="140" t="s">
        <v>6</v>
      </c>
      <c r="E13" s="140" t="s">
        <v>7</v>
      </c>
      <c r="F13" s="140" t="s">
        <v>194</v>
      </c>
      <c r="G13" s="140" t="s">
        <v>53</v>
      </c>
      <c r="H13" s="140" t="s">
        <v>8</v>
      </c>
      <c r="I13" s="140" t="s">
        <v>9</v>
      </c>
      <c r="J13" s="140" t="s">
        <v>195</v>
      </c>
      <c r="K13" s="140" t="s">
        <v>7</v>
      </c>
      <c r="L13" s="140" t="s">
        <v>194</v>
      </c>
      <c r="M13" s="140" t="s">
        <v>53</v>
      </c>
      <c r="N13" s="140" t="s">
        <v>8</v>
      </c>
      <c r="O13" s="140" t="s">
        <v>9</v>
      </c>
      <c r="P13" s="140" t="s">
        <v>195</v>
      </c>
      <c r="Q13" s="140" t="s">
        <v>7</v>
      </c>
      <c r="R13" s="140" t="s">
        <v>194</v>
      </c>
      <c r="S13" s="140" t="s">
        <v>53</v>
      </c>
      <c r="T13" s="140" t="s">
        <v>8</v>
      </c>
      <c r="U13" s="140" t="s">
        <v>9</v>
      </c>
      <c r="V13" s="140" t="s">
        <v>195</v>
      </c>
    </row>
    <row r="14" spans="1:22" ht="114" hidden="1" customHeight="1" thickBot="1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</row>
    <row r="15" spans="1:22" ht="21" hidden="1" customHeight="1" thickBot="1" x14ac:dyDescent="0.25">
      <c r="A15" s="16"/>
      <c r="B15" s="17" t="s">
        <v>10</v>
      </c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>
        <v>10</v>
      </c>
      <c r="I15" s="17">
        <v>11</v>
      </c>
      <c r="J15" s="17">
        <v>12</v>
      </c>
      <c r="K15" s="17">
        <v>13</v>
      </c>
      <c r="L15" s="17">
        <v>14</v>
      </c>
      <c r="M15" s="17">
        <v>15</v>
      </c>
      <c r="N15" s="17">
        <v>16</v>
      </c>
      <c r="O15" s="17">
        <v>17</v>
      </c>
      <c r="P15" s="17">
        <v>18</v>
      </c>
      <c r="Q15" s="17">
        <v>19</v>
      </c>
      <c r="R15" s="17">
        <v>20</v>
      </c>
      <c r="S15" s="17">
        <v>21</v>
      </c>
      <c r="T15" s="17">
        <v>22</v>
      </c>
      <c r="U15" s="17">
        <v>23</v>
      </c>
      <c r="V15" s="17">
        <v>24</v>
      </c>
    </row>
    <row r="16" spans="1:22" ht="54.75" hidden="1" customHeight="1" thickBot="1" x14ac:dyDescent="0.25">
      <c r="A16" s="18" t="s">
        <v>35</v>
      </c>
      <c r="B16" s="19" t="s">
        <v>16</v>
      </c>
      <c r="C16" s="19" t="s">
        <v>17</v>
      </c>
      <c r="D16" s="19" t="s">
        <v>18</v>
      </c>
      <c r="E16" s="20">
        <v>200</v>
      </c>
      <c r="F16" s="21">
        <v>407.5</v>
      </c>
      <c r="G16" s="21">
        <v>81500</v>
      </c>
      <c r="H16" s="21">
        <v>0</v>
      </c>
      <c r="I16" s="21">
        <v>0</v>
      </c>
      <c r="J16" s="21">
        <v>81500</v>
      </c>
      <c r="K16" s="20">
        <v>200</v>
      </c>
      <c r="L16" s="21">
        <v>407.5</v>
      </c>
      <c r="M16" s="21">
        <v>81500</v>
      </c>
      <c r="N16" s="21">
        <v>0</v>
      </c>
      <c r="O16" s="21">
        <v>0</v>
      </c>
      <c r="P16" s="21">
        <v>81500</v>
      </c>
      <c r="Q16" s="20">
        <v>200</v>
      </c>
      <c r="R16" s="21">
        <v>407.5</v>
      </c>
      <c r="S16" s="21">
        <v>81500</v>
      </c>
      <c r="T16" s="21">
        <v>0</v>
      </c>
      <c r="U16" s="21">
        <v>0</v>
      </c>
      <c r="V16" s="21">
        <v>81500</v>
      </c>
    </row>
    <row r="17" spans="1:22" ht="66.75" hidden="1" customHeight="1" thickBot="1" x14ac:dyDescent="0.25">
      <c r="A17" s="18" t="s">
        <v>35</v>
      </c>
      <c r="B17" s="19" t="s">
        <v>16</v>
      </c>
      <c r="C17" s="19" t="s">
        <v>21</v>
      </c>
      <c r="D17" s="19" t="s">
        <v>18</v>
      </c>
      <c r="E17" s="20">
        <v>140</v>
      </c>
      <c r="F17" s="21">
        <v>968.5</v>
      </c>
      <c r="G17" s="21">
        <v>135590</v>
      </c>
      <c r="H17" s="21">
        <v>0</v>
      </c>
      <c r="I17" s="21">
        <v>0</v>
      </c>
      <c r="J17" s="21">
        <v>135590</v>
      </c>
      <c r="K17" s="20">
        <v>140</v>
      </c>
      <c r="L17" s="21">
        <v>922.7</v>
      </c>
      <c r="M17" s="21">
        <v>129178</v>
      </c>
      <c r="N17" s="21">
        <v>0</v>
      </c>
      <c r="O17" s="21">
        <v>0</v>
      </c>
      <c r="P17" s="21">
        <v>129178</v>
      </c>
      <c r="Q17" s="20">
        <v>140</v>
      </c>
      <c r="R17" s="21">
        <v>922.7</v>
      </c>
      <c r="S17" s="21">
        <v>129178</v>
      </c>
      <c r="T17" s="21">
        <v>0</v>
      </c>
      <c r="U17" s="21">
        <v>0</v>
      </c>
      <c r="V17" s="21">
        <v>129178</v>
      </c>
    </row>
    <row r="18" spans="1:22" ht="78.75" hidden="1" customHeight="1" thickBot="1" x14ac:dyDescent="0.25">
      <c r="A18" s="18" t="s">
        <v>35</v>
      </c>
      <c r="B18" s="49" t="s">
        <v>16</v>
      </c>
      <c r="C18" s="49" t="s">
        <v>50</v>
      </c>
      <c r="D18" s="49" t="s">
        <v>18</v>
      </c>
      <c r="E18" s="20">
        <v>2829</v>
      </c>
      <c r="F18" s="21">
        <v>5045.13</v>
      </c>
      <c r="G18" s="21">
        <v>14272672.77</v>
      </c>
      <c r="H18" s="21">
        <v>0</v>
      </c>
      <c r="I18" s="21">
        <v>184348.31</v>
      </c>
      <c r="J18" s="21">
        <v>14457021.08</v>
      </c>
      <c r="K18" s="20">
        <v>2829</v>
      </c>
      <c r="L18" s="21">
        <v>2393.56</v>
      </c>
      <c r="M18" s="21">
        <v>6771381.2400000002</v>
      </c>
      <c r="N18" s="21">
        <v>0</v>
      </c>
      <c r="O18" s="21">
        <v>108183.84</v>
      </c>
      <c r="P18" s="21">
        <v>6879565.0800000001</v>
      </c>
      <c r="Q18" s="20">
        <v>2829</v>
      </c>
      <c r="R18" s="21">
        <v>2393.56</v>
      </c>
      <c r="S18" s="21">
        <v>6771381.2400000002</v>
      </c>
      <c r="T18" s="21">
        <v>0</v>
      </c>
      <c r="U18" s="21">
        <v>108183.84</v>
      </c>
      <c r="V18" s="21">
        <v>6879565.0800000001</v>
      </c>
    </row>
    <row r="19" spans="1:22" ht="90" hidden="1" customHeight="1" thickBot="1" x14ac:dyDescent="0.25">
      <c r="A19" s="18" t="s">
        <v>35</v>
      </c>
      <c r="B19" s="49" t="s">
        <v>16</v>
      </c>
      <c r="C19" s="49" t="s">
        <v>47</v>
      </c>
      <c r="D19" s="49" t="s">
        <v>22</v>
      </c>
      <c r="E19" s="20">
        <v>12884</v>
      </c>
      <c r="F19" s="21">
        <v>1645.38</v>
      </c>
      <c r="G19" s="21">
        <v>21199075.920000002</v>
      </c>
      <c r="H19" s="21">
        <v>316400</v>
      </c>
      <c r="I19" s="21">
        <v>273813</v>
      </c>
      <c r="J19" s="21">
        <v>21789288.920000002</v>
      </c>
      <c r="K19" s="20">
        <v>12884</v>
      </c>
      <c r="L19" s="21">
        <v>1645.38</v>
      </c>
      <c r="M19" s="21">
        <v>21199075.920000002</v>
      </c>
      <c r="N19" s="21">
        <v>316400</v>
      </c>
      <c r="O19" s="21">
        <v>338681</v>
      </c>
      <c r="P19" s="21">
        <v>21854156.920000002</v>
      </c>
      <c r="Q19" s="20">
        <v>12884</v>
      </c>
      <c r="R19" s="21">
        <v>1645.38</v>
      </c>
      <c r="S19" s="21">
        <v>21199075.920000002</v>
      </c>
      <c r="T19" s="21">
        <v>316400</v>
      </c>
      <c r="U19" s="21">
        <v>338681</v>
      </c>
      <c r="V19" s="21">
        <v>21854156.920000002</v>
      </c>
    </row>
    <row r="20" spans="1:22" ht="42.75" hidden="1" thickBot="1" x14ac:dyDescent="0.25">
      <c r="A20" s="18" t="s">
        <v>35</v>
      </c>
      <c r="B20" s="49" t="s">
        <v>29</v>
      </c>
      <c r="C20" s="49" t="s">
        <v>30</v>
      </c>
      <c r="D20" s="49" t="s">
        <v>31</v>
      </c>
      <c r="E20" s="20">
        <v>8776</v>
      </c>
      <c r="F20" s="21">
        <v>12627.39</v>
      </c>
      <c r="G20" s="21">
        <v>110818000</v>
      </c>
      <c r="H20" s="21">
        <v>0</v>
      </c>
      <c r="I20" s="21">
        <v>0</v>
      </c>
      <c r="J20" s="21">
        <v>110818000</v>
      </c>
      <c r="K20" s="20">
        <v>8776</v>
      </c>
      <c r="L20" s="21">
        <v>12627.39</v>
      </c>
      <c r="M20" s="21">
        <v>110818000</v>
      </c>
      <c r="N20" s="21">
        <v>0</v>
      </c>
      <c r="O20" s="21">
        <v>0</v>
      </c>
      <c r="P20" s="21">
        <v>110818000</v>
      </c>
      <c r="Q20" s="20">
        <v>8776</v>
      </c>
      <c r="R20" s="21">
        <v>12627.39</v>
      </c>
      <c r="S20" s="21">
        <v>110818000</v>
      </c>
      <c r="T20" s="21">
        <v>0</v>
      </c>
      <c r="U20" s="21">
        <v>0</v>
      </c>
      <c r="V20" s="21">
        <v>110818000</v>
      </c>
    </row>
    <row r="21" spans="1:22" ht="13.5" hidden="1" thickBot="1" x14ac:dyDescent="0.25">
      <c r="A21" s="49" t="s">
        <v>54</v>
      </c>
      <c r="B21" s="49"/>
      <c r="C21" s="49"/>
      <c r="D21" s="49"/>
      <c r="E21" s="22"/>
      <c r="F21" s="23"/>
      <c r="G21" s="23">
        <f>SUM(G16:G20)</f>
        <v>146506838.69</v>
      </c>
      <c r="H21" s="23">
        <f>SUM(H16:H20)</f>
        <v>316400</v>
      </c>
      <c r="I21" s="23">
        <f>SUM(I16:I20)</f>
        <v>458161.31</v>
      </c>
      <c r="J21" s="23">
        <f>SUM(J16:J20)</f>
        <v>147281400</v>
      </c>
      <c r="K21" s="22"/>
      <c r="L21" s="23"/>
      <c r="M21" s="23">
        <f>SUM(M16:M20)</f>
        <v>138999135.16</v>
      </c>
      <c r="N21" s="23">
        <f>SUM(N16:N20)</f>
        <v>316400</v>
      </c>
      <c r="O21" s="23">
        <f>SUM(O16:O20)</f>
        <v>446864.83999999997</v>
      </c>
      <c r="P21" s="23">
        <f>SUM(P16:P20)</f>
        <v>139762400</v>
      </c>
      <c r="Q21" s="20"/>
      <c r="R21" s="23"/>
      <c r="S21" s="23">
        <f>SUM(S16:S20)</f>
        <v>138999135.16</v>
      </c>
      <c r="T21" s="23">
        <f>SUM(T16:T20)</f>
        <v>316400</v>
      </c>
      <c r="U21" s="23">
        <f>SUM(U16:U20)</f>
        <v>446864.83999999997</v>
      </c>
      <c r="V21" s="23">
        <f>SUM(V16:V20)</f>
        <v>139762400</v>
      </c>
    </row>
    <row r="22" spans="1:22" ht="42.75" hidden="1" thickBot="1" x14ac:dyDescent="0.25">
      <c r="A22" s="18" t="s">
        <v>36</v>
      </c>
      <c r="B22" s="49" t="s">
        <v>16</v>
      </c>
      <c r="C22" s="49" t="s">
        <v>17</v>
      </c>
      <c r="D22" s="49" t="s">
        <v>18</v>
      </c>
      <c r="E22" s="20">
        <v>4100</v>
      </c>
      <c r="F22" s="21">
        <v>388.04</v>
      </c>
      <c r="G22" s="21">
        <v>1590964</v>
      </c>
      <c r="H22" s="21">
        <v>0</v>
      </c>
      <c r="I22" s="21">
        <v>36</v>
      </c>
      <c r="J22" s="21">
        <v>1591000</v>
      </c>
      <c r="K22" s="20">
        <v>4100</v>
      </c>
      <c r="L22" s="21">
        <v>388.04</v>
      </c>
      <c r="M22" s="21">
        <v>1590964</v>
      </c>
      <c r="N22" s="21">
        <v>0</v>
      </c>
      <c r="O22" s="21">
        <v>36</v>
      </c>
      <c r="P22" s="21">
        <v>1591000</v>
      </c>
      <c r="Q22" s="20">
        <v>4100</v>
      </c>
      <c r="R22" s="21">
        <v>388.04</v>
      </c>
      <c r="S22" s="21">
        <v>1590964</v>
      </c>
      <c r="T22" s="21">
        <v>0</v>
      </c>
      <c r="U22" s="21">
        <v>36</v>
      </c>
      <c r="V22" s="21">
        <v>1591000</v>
      </c>
    </row>
    <row r="23" spans="1:22" ht="69.75" hidden="1" customHeight="1" thickBot="1" x14ac:dyDescent="0.25">
      <c r="A23" s="18" t="s">
        <v>36</v>
      </c>
      <c r="B23" s="49" t="s">
        <v>16</v>
      </c>
      <c r="C23" s="49" t="s">
        <v>21</v>
      </c>
      <c r="D23" s="49" t="s">
        <v>18</v>
      </c>
      <c r="E23" s="20">
        <v>10353</v>
      </c>
      <c r="F23" s="21">
        <v>1061.94</v>
      </c>
      <c r="G23" s="21">
        <v>10994264.82</v>
      </c>
      <c r="H23" s="21">
        <v>1120000</v>
      </c>
      <c r="I23" s="21">
        <v>89.18</v>
      </c>
      <c r="J23" s="21">
        <v>12114354</v>
      </c>
      <c r="K23" s="20">
        <v>10353</v>
      </c>
      <c r="L23" s="21">
        <v>953.83</v>
      </c>
      <c r="M23" s="21">
        <v>9875001.9900000002</v>
      </c>
      <c r="N23" s="21">
        <v>1200000</v>
      </c>
      <c r="O23" s="21">
        <v>38.01</v>
      </c>
      <c r="P23" s="21">
        <v>11075040</v>
      </c>
      <c r="Q23" s="20">
        <v>10353</v>
      </c>
      <c r="R23" s="21">
        <v>953.83</v>
      </c>
      <c r="S23" s="21">
        <v>9875001.9900000002</v>
      </c>
      <c r="T23" s="21">
        <v>1200000</v>
      </c>
      <c r="U23" s="21">
        <v>38.01</v>
      </c>
      <c r="V23" s="21">
        <v>11075040</v>
      </c>
    </row>
    <row r="24" spans="1:22" ht="75" hidden="1" customHeight="1" thickBot="1" x14ac:dyDescent="0.25">
      <c r="A24" s="18" t="s">
        <v>36</v>
      </c>
      <c r="B24" s="49" t="s">
        <v>16</v>
      </c>
      <c r="C24" s="49" t="s">
        <v>50</v>
      </c>
      <c r="D24" s="49" t="s">
        <v>18</v>
      </c>
      <c r="E24" s="20">
        <v>4120</v>
      </c>
      <c r="F24" s="21">
        <v>1209.98</v>
      </c>
      <c r="G24" s="21">
        <v>4985117.5999999996</v>
      </c>
      <c r="H24" s="21">
        <v>0</v>
      </c>
      <c r="I24" s="21">
        <v>28.4</v>
      </c>
      <c r="J24" s="21">
        <v>4985146</v>
      </c>
      <c r="K24" s="20">
        <v>4120</v>
      </c>
      <c r="L24" s="21">
        <v>1070.5</v>
      </c>
      <c r="M24" s="21">
        <v>4410460</v>
      </c>
      <c r="N24" s="21">
        <v>0</v>
      </c>
      <c r="O24" s="21">
        <v>0</v>
      </c>
      <c r="P24" s="21">
        <v>4410460</v>
      </c>
      <c r="Q24" s="20">
        <v>4120</v>
      </c>
      <c r="R24" s="21">
        <v>1070.5</v>
      </c>
      <c r="S24" s="21">
        <v>4410460</v>
      </c>
      <c r="T24" s="21">
        <v>0</v>
      </c>
      <c r="U24" s="21">
        <v>0</v>
      </c>
      <c r="V24" s="21">
        <v>4410460</v>
      </c>
    </row>
    <row r="25" spans="1:22" ht="14.25" hidden="1" customHeight="1" thickBot="1" x14ac:dyDescent="0.25">
      <c r="A25" s="49" t="s">
        <v>54</v>
      </c>
      <c r="B25" s="49"/>
      <c r="C25" s="49"/>
      <c r="D25" s="49"/>
      <c r="E25" s="20"/>
      <c r="F25" s="21"/>
      <c r="G25" s="23">
        <f>SUM(G22:G24)</f>
        <v>17570346.420000002</v>
      </c>
      <c r="H25" s="23">
        <f t="shared" ref="H25:J25" si="0">SUM(H22:H24)</f>
        <v>1120000</v>
      </c>
      <c r="I25" s="23">
        <f t="shared" si="0"/>
        <v>153.58000000000001</v>
      </c>
      <c r="J25" s="23">
        <f t="shared" si="0"/>
        <v>18690500</v>
      </c>
      <c r="K25" s="20"/>
      <c r="L25" s="21"/>
      <c r="M25" s="23">
        <f>SUM(M22:M24)</f>
        <v>15876425.99</v>
      </c>
      <c r="N25" s="23">
        <f t="shared" ref="N25:P25" si="1">SUM(N22:N24)</f>
        <v>1200000</v>
      </c>
      <c r="O25" s="23">
        <f t="shared" si="1"/>
        <v>74.009999999999991</v>
      </c>
      <c r="P25" s="23">
        <f t="shared" si="1"/>
        <v>17076500</v>
      </c>
      <c r="Q25" s="20"/>
      <c r="R25" s="21"/>
      <c r="S25" s="23">
        <f>SUM(S22:S24)</f>
        <v>15876425.99</v>
      </c>
      <c r="T25" s="23">
        <f t="shared" ref="T25:V25" si="2">SUM(T22:T24)</f>
        <v>1200000</v>
      </c>
      <c r="U25" s="23">
        <f t="shared" si="2"/>
        <v>74.009999999999991</v>
      </c>
      <c r="V25" s="23">
        <f t="shared" si="2"/>
        <v>17076500</v>
      </c>
    </row>
    <row r="26" spans="1:22" ht="53.25" hidden="1" customHeight="1" thickBot="1" x14ac:dyDescent="0.25">
      <c r="A26" s="18" t="s">
        <v>37</v>
      </c>
      <c r="B26" s="49" t="s">
        <v>16</v>
      </c>
      <c r="C26" s="49" t="s">
        <v>17</v>
      </c>
      <c r="D26" s="49" t="s">
        <v>18</v>
      </c>
      <c r="E26" s="20">
        <v>1866</v>
      </c>
      <c r="F26" s="21">
        <v>394.69</v>
      </c>
      <c r="G26" s="21">
        <v>736500</v>
      </c>
      <c r="H26" s="21">
        <v>0</v>
      </c>
      <c r="I26" s="21">
        <v>0</v>
      </c>
      <c r="J26" s="21">
        <v>736500</v>
      </c>
      <c r="K26" s="20">
        <v>1866</v>
      </c>
      <c r="L26" s="21">
        <v>385.85</v>
      </c>
      <c r="M26" s="21">
        <v>720000</v>
      </c>
      <c r="N26" s="21">
        <v>0</v>
      </c>
      <c r="O26" s="21">
        <v>0</v>
      </c>
      <c r="P26" s="21">
        <v>720000</v>
      </c>
      <c r="Q26" s="20">
        <v>1866</v>
      </c>
      <c r="R26" s="21">
        <v>385.85</v>
      </c>
      <c r="S26" s="21">
        <v>720000</v>
      </c>
      <c r="T26" s="21">
        <v>0</v>
      </c>
      <c r="U26" s="21">
        <v>0</v>
      </c>
      <c r="V26" s="21">
        <v>720000</v>
      </c>
    </row>
    <row r="27" spans="1:22" ht="74.25" hidden="1" customHeight="1" thickBot="1" x14ac:dyDescent="0.25">
      <c r="A27" s="18" t="s">
        <v>37</v>
      </c>
      <c r="B27" s="49" t="s">
        <v>16</v>
      </c>
      <c r="C27" s="49" t="s">
        <v>50</v>
      </c>
      <c r="D27" s="49" t="s">
        <v>18</v>
      </c>
      <c r="E27" s="20">
        <v>1800</v>
      </c>
      <c r="F27" s="21">
        <v>1174.1199999999999</v>
      </c>
      <c r="G27" s="21">
        <v>2113416</v>
      </c>
      <c r="H27" s="21">
        <v>0</v>
      </c>
      <c r="I27" s="21">
        <v>18000</v>
      </c>
      <c r="J27" s="21">
        <v>2131416</v>
      </c>
      <c r="K27" s="20">
        <v>1800</v>
      </c>
      <c r="L27" s="21">
        <v>636.62</v>
      </c>
      <c r="M27" s="21">
        <v>1145916</v>
      </c>
      <c r="N27" s="21">
        <v>0</v>
      </c>
      <c r="O27" s="21">
        <v>50000</v>
      </c>
      <c r="P27" s="21">
        <v>1195916</v>
      </c>
      <c r="Q27" s="20">
        <v>1800</v>
      </c>
      <c r="R27" s="21">
        <v>636.62</v>
      </c>
      <c r="S27" s="21">
        <v>1145916</v>
      </c>
      <c r="T27" s="21">
        <v>0</v>
      </c>
      <c r="U27" s="21">
        <v>50000</v>
      </c>
      <c r="V27" s="21">
        <v>1195916</v>
      </c>
    </row>
    <row r="28" spans="1:22" ht="76.5" hidden="1" customHeight="1" thickBot="1" x14ac:dyDescent="0.25">
      <c r="A28" s="18" t="s">
        <v>37</v>
      </c>
      <c r="B28" s="49" t="s">
        <v>16</v>
      </c>
      <c r="C28" s="49" t="s">
        <v>48</v>
      </c>
      <c r="D28" s="49" t="s">
        <v>22</v>
      </c>
      <c r="E28" s="20">
        <v>400</v>
      </c>
      <c r="F28" s="21">
        <v>9392.9599999999991</v>
      </c>
      <c r="G28" s="21">
        <v>3757184</v>
      </c>
      <c r="H28" s="21">
        <v>604300</v>
      </c>
      <c r="I28" s="21">
        <v>32000</v>
      </c>
      <c r="J28" s="21">
        <v>4393484</v>
      </c>
      <c r="K28" s="20">
        <v>400</v>
      </c>
      <c r="L28" s="21">
        <v>4592.96</v>
      </c>
      <c r="M28" s="21">
        <v>1837184</v>
      </c>
      <c r="N28" s="21">
        <v>500000</v>
      </c>
      <c r="O28" s="21">
        <v>50000</v>
      </c>
      <c r="P28" s="21">
        <v>2387184</v>
      </c>
      <c r="Q28" s="20">
        <v>400</v>
      </c>
      <c r="R28" s="21">
        <v>4592.96</v>
      </c>
      <c r="S28" s="21">
        <v>1837184</v>
      </c>
      <c r="T28" s="21">
        <v>500000</v>
      </c>
      <c r="U28" s="21">
        <v>50000</v>
      </c>
      <c r="V28" s="21">
        <v>2387184</v>
      </c>
    </row>
    <row r="29" spans="1:22" ht="126.75" hidden="1" customHeight="1" thickBot="1" x14ac:dyDescent="0.25">
      <c r="A29" s="18" t="s">
        <v>37</v>
      </c>
      <c r="B29" s="49" t="s">
        <v>16</v>
      </c>
      <c r="C29" s="49" t="s">
        <v>23</v>
      </c>
      <c r="D29" s="49" t="s">
        <v>24</v>
      </c>
      <c r="E29" s="20">
        <v>112</v>
      </c>
      <c r="F29" s="21">
        <v>7544.64</v>
      </c>
      <c r="G29" s="21">
        <v>844999.68000000005</v>
      </c>
      <c r="H29" s="21">
        <v>0</v>
      </c>
      <c r="I29" s="21">
        <v>25000.32</v>
      </c>
      <c r="J29" s="21">
        <v>870000</v>
      </c>
      <c r="K29" s="20">
        <v>112</v>
      </c>
      <c r="L29" s="21">
        <v>7507.14</v>
      </c>
      <c r="M29" s="21">
        <v>840799.68</v>
      </c>
      <c r="N29" s="21">
        <v>0</v>
      </c>
      <c r="O29" s="21">
        <v>20000.32</v>
      </c>
      <c r="P29" s="21">
        <v>860800</v>
      </c>
      <c r="Q29" s="20">
        <v>112</v>
      </c>
      <c r="R29" s="21">
        <v>7507.14</v>
      </c>
      <c r="S29" s="21">
        <v>840799.68</v>
      </c>
      <c r="T29" s="21">
        <v>0</v>
      </c>
      <c r="U29" s="21">
        <v>20000.32</v>
      </c>
      <c r="V29" s="21">
        <v>860800</v>
      </c>
    </row>
    <row r="30" spans="1:22" ht="98.25" hidden="1" customHeight="1" thickBot="1" x14ac:dyDescent="0.25">
      <c r="A30" s="18" t="s">
        <v>37</v>
      </c>
      <c r="B30" s="49" t="s">
        <v>16</v>
      </c>
      <c r="C30" s="49" t="s">
        <v>27</v>
      </c>
      <c r="D30" s="49" t="s">
        <v>28</v>
      </c>
      <c r="E30" s="20">
        <v>15</v>
      </c>
      <c r="F30" s="21">
        <v>70666.67</v>
      </c>
      <c r="G30" s="21">
        <v>1059999.8999999999</v>
      </c>
      <c r="H30" s="21">
        <v>0</v>
      </c>
      <c r="I30" s="21">
        <v>25000.1</v>
      </c>
      <c r="J30" s="21">
        <v>1085000</v>
      </c>
      <c r="K30" s="20">
        <v>15</v>
      </c>
      <c r="L30" s="21">
        <v>25833.33</v>
      </c>
      <c r="M30" s="21">
        <v>387499.95</v>
      </c>
      <c r="N30" s="21">
        <v>0</v>
      </c>
      <c r="O30" s="21">
        <v>20000.05</v>
      </c>
      <c r="P30" s="21">
        <v>407500</v>
      </c>
      <c r="Q30" s="20">
        <v>15</v>
      </c>
      <c r="R30" s="21">
        <v>25833.33</v>
      </c>
      <c r="S30" s="21">
        <v>387499.95</v>
      </c>
      <c r="T30" s="21">
        <v>0</v>
      </c>
      <c r="U30" s="21">
        <v>20000.05</v>
      </c>
      <c r="V30" s="21">
        <v>407500</v>
      </c>
    </row>
    <row r="31" spans="1:22" ht="53.25" hidden="1" thickBot="1" x14ac:dyDescent="0.25">
      <c r="A31" s="18" t="s">
        <v>37</v>
      </c>
      <c r="B31" s="49" t="s">
        <v>29</v>
      </c>
      <c r="C31" s="49" t="s">
        <v>30</v>
      </c>
      <c r="D31" s="49" t="s">
        <v>31</v>
      </c>
      <c r="E31" s="20">
        <v>591</v>
      </c>
      <c r="F31" s="21">
        <v>11222.33</v>
      </c>
      <c r="G31" s="21">
        <v>6632400</v>
      </c>
      <c r="H31" s="21">
        <v>0</v>
      </c>
      <c r="I31" s="21">
        <v>0</v>
      </c>
      <c r="J31" s="21">
        <v>6632400</v>
      </c>
      <c r="K31" s="20">
        <v>591</v>
      </c>
      <c r="L31" s="21">
        <v>11222.33</v>
      </c>
      <c r="M31" s="21">
        <v>6632400</v>
      </c>
      <c r="N31" s="21">
        <v>0</v>
      </c>
      <c r="O31" s="21">
        <v>0</v>
      </c>
      <c r="P31" s="21">
        <v>6632400</v>
      </c>
      <c r="Q31" s="20">
        <v>591</v>
      </c>
      <c r="R31" s="21">
        <v>11222.33</v>
      </c>
      <c r="S31" s="21">
        <v>6632400</v>
      </c>
      <c r="T31" s="21">
        <v>0</v>
      </c>
      <c r="U31" s="21">
        <v>0</v>
      </c>
      <c r="V31" s="21">
        <v>6632400</v>
      </c>
    </row>
    <row r="32" spans="1:22" ht="13.5" hidden="1" thickBot="1" x14ac:dyDescent="0.25">
      <c r="A32" s="49" t="s">
        <v>54</v>
      </c>
      <c r="B32" s="49"/>
      <c r="C32" s="49"/>
      <c r="D32" s="49"/>
      <c r="E32" s="20"/>
      <c r="F32" s="21"/>
      <c r="G32" s="23">
        <f>SUM(G26:G31)</f>
        <v>15144499.58</v>
      </c>
      <c r="H32" s="23">
        <f t="shared" ref="H32:J32" si="3">SUM(H26:H31)</f>
        <v>604300</v>
      </c>
      <c r="I32" s="23">
        <f t="shared" si="3"/>
        <v>100000.42000000001</v>
      </c>
      <c r="J32" s="23">
        <f t="shared" si="3"/>
        <v>15848800</v>
      </c>
      <c r="K32" s="20"/>
      <c r="L32" s="21"/>
      <c r="M32" s="23">
        <f>SUM(M26:M31)</f>
        <v>11563799.629999999</v>
      </c>
      <c r="N32" s="23">
        <f t="shared" ref="N32:P32" si="4">SUM(N26:N31)</f>
        <v>500000</v>
      </c>
      <c r="O32" s="23">
        <f t="shared" si="4"/>
        <v>140000.37</v>
      </c>
      <c r="P32" s="23">
        <f t="shared" si="4"/>
        <v>12203800</v>
      </c>
      <c r="Q32" s="20"/>
      <c r="R32" s="21"/>
      <c r="S32" s="23">
        <f>SUM(S26:S31)</f>
        <v>11563799.629999999</v>
      </c>
      <c r="T32" s="23">
        <f t="shared" ref="T32:V32" si="5">SUM(T26:T31)</f>
        <v>500000</v>
      </c>
      <c r="U32" s="23">
        <f t="shared" si="5"/>
        <v>140000.37</v>
      </c>
      <c r="V32" s="23">
        <f t="shared" si="5"/>
        <v>12203800</v>
      </c>
    </row>
    <row r="33" spans="1:22" ht="42.75" hidden="1" customHeight="1" thickBot="1" x14ac:dyDescent="0.25">
      <c r="A33" s="18" t="s">
        <v>38</v>
      </c>
      <c r="B33" s="49" t="s">
        <v>16</v>
      </c>
      <c r="C33" s="49" t="s">
        <v>17</v>
      </c>
      <c r="D33" s="49" t="s">
        <v>18</v>
      </c>
      <c r="E33" s="20">
        <v>720</v>
      </c>
      <c r="F33" s="21">
        <v>407.5</v>
      </c>
      <c r="G33" s="21">
        <v>293400</v>
      </c>
      <c r="H33" s="21">
        <v>0</v>
      </c>
      <c r="I33" s="21">
        <v>0</v>
      </c>
      <c r="J33" s="21">
        <v>293400</v>
      </c>
      <c r="K33" s="20">
        <v>720</v>
      </c>
      <c r="L33" s="21">
        <v>407.5</v>
      </c>
      <c r="M33" s="21">
        <v>293400</v>
      </c>
      <c r="N33" s="21">
        <v>0</v>
      </c>
      <c r="O33" s="21">
        <v>0</v>
      </c>
      <c r="P33" s="21">
        <v>293400</v>
      </c>
      <c r="Q33" s="20">
        <v>720</v>
      </c>
      <c r="R33" s="21">
        <v>407.5</v>
      </c>
      <c r="S33" s="21">
        <v>293400</v>
      </c>
      <c r="T33" s="21">
        <v>0</v>
      </c>
      <c r="U33" s="21">
        <v>0</v>
      </c>
      <c r="V33" s="21">
        <v>293400</v>
      </c>
    </row>
    <row r="34" spans="1:22" ht="75" hidden="1" customHeight="1" thickBot="1" x14ac:dyDescent="0.25">
      <c r="A34" s="18" t="s">
        <v>38</v>
      </c>
      <c r="B34" s="49" t="s">
        <v>16</v>
      </c>
      <c r="C34" s="49" t="s">
        <v>50</v>
      </c>
      <c r="D34" s="49" t="s">
        <v>18</v>
      </c>
      <c r="E34" s="20">
        <v>8757</v>
      </c>
      <c r="F34" s="21">
        <v>1452</v>
      </c>
      <c r="G34" s="21">
        <v>12715164</v>
      </c>
      <c r="H34" s="21">
        <v>150000</v>
      </c>
      <c r="I34" s="21">
        <v>54436</v>
      </c>
      <c r="J34" s="21">
        <v>12919600</v>
      </c>
      <c r="K34" s="20">
        <v>8757</v>
      </c>
      <c r="L34" s="21">
        <v>1541</v>
      </c>
      <c r="M34" s="21">
        <v>13494537</v>
      </c>
      <c r="N34" s="21">
        <v>150000</v>
      </c>
      <c r="O34" s="21">
        <v>57163</v>
      </c>
      <c r="P34" s="21">
        <v>13701700</v>
      </c>
      <c r="Q34" s="20">
        <v>8757</v>
      </c>
      <c r="R34" s="21">
        <v>1541</v>
      </c>
      <c r="S34" s="21">
        <v>13494537</v>
      </c>
      <c r="T34" s="21">
        <v>150000</v>
      </c>
      <c r="U34" s="21">
        <v>57163</v>
      </c>
      <c r="V34" s="21">
        <v>13701700</v>
      </c>
    </row>
    <row r="35" spans="1:22" ht="76.5" hidden="1" customHeight="1" thickBot="1" x14ac:dyDescent="0.25">
      <c r="A35" s="18" t="s">
        <v>38</v>
      </c>
      <c r="B35" s="49" t="s">
        <v>16</v>
      </c>
      <c r="C35" s="49" t="s">
        <v>48</v>
      </c>
      <c r="D35" s="49" t="s">
        <v>22</v>
      </c>
      <c r="E35" s="20">
        <v>1551</v>
      </c>
      <c r="F35" s="21">
        <v>3174</v>
      </c>
      <c r="G35" s="21">
        <v>4922874</v>
      </c>
      <c r="H35" s="21">
        <v>0</v>
      </c>
      <c r="I35" s="21">
        <v>23326</v>
      </c>
      <c r="J35" s="21">
        <v>4946200</v>
      </c>
      <c r="K35" s="20">
        <v>1551</v>
      </c>
      <c r="L35" s="21">
        <v>2371</v>
      </c>
      <c r="M35" s="21">
        <v>3677421</v>
      </c>
      <c r="N35" s="21">
        <v>0</v>
      </c>
      <c r="O35" s="21">
        <v>22579</v>
      </c>
      <c r="P35" s="21">
        <v>3700000</v>
      </c>
      <c r="Q35" s="20">
        <v>1551</v>
      </c>
      <c r="R35" s="21">
        <v>2371</v>
      </c>
      <c r="S35" s="21">
        <v>3677421</v>
      </c>
      <c r="T35" s="21">
        <v>0</v>
      </c>
      <c r="U35" s="21">
        <v>22579</v>
      </c>
      <c r="V35" s="21">
        <v>3700000</v>
      </c>
    </row>
    <row r="36" spans="1:22" ht="75" hidden="1" customHeight="1" thickBot="1" x14ac:dyDescent="0.25">
      <c r="A36" s="18" t="s">
        <v>38</v>
      </c>
      <c r="B36" s="49" t="s">
        <v>16</v>
      </c>
      <c r="C36" s="49" t="s">
        <v>49</v>
      </c>
      <c r="D36" s="49" t="s">
        <v>22</v>
      </c>
      <c r="E36" s="20">
        <v>461</v>
      </c>
      <c r="F36" s="21">
        <v>3772</v>
      </c>
      <c r="G36" s="21">
        <v>1738892</v>
      </c>
      <c r="H36" s="21">
        <v>0</v>
      </c>
      <c r="I36" s="21">
        <v>8008</v>
      </c>
      <c r="J36" s="21">
        <v>1746900</v>
      </c>
      <c r="K36" s="20">
        <v>461</v>
      </c>
      <c r="L36" s="21">
        <v>2802</v>
      </c>
      <c r="M36" s="21">
        <v>1291722</v>
      </c>
      <c r="N36" s="21">
        <v>0</v>
      </c>
      <c r="O36" s="21">
        <v>8278</v>
      </c>
      <c r="P36" s="21">
        <v>1300000</v>
      </c>
      <c r="Q36" s="20">
        <v>461</v>
      </c>
      <c r="R36" s="21">
        <v>2802</v>
      </c>
      <c r="S36" s="21">
        <v>1291722</v>
      </c>
      <c r="T36" s="21">
        <v>0</v>
      </c>
      <c r="U36" s="21">
        <v>8278</v>
      </c>
      <c r="V36" s="21">
        <v>1300000</v>
      </c>
    </row>
    <row r="37" spans="1:22" ht="42.75" hidden="1" thickBot="1" x14ac:dyDescent="0.25">
      <c r="A37" s="18" t="s">
        <v>38</v>
      </c>
      <c r="B37" s="49" t="s">
        <v>29</v>
      </c>
      <c r="C37" s="49" t="s">
        <v>30</v>
      </c>
      <c r="D37" s="49" t="s">
        <v>31</v>
      </c>
      <c r="E37" s="20">
        <v>1500</v>
      </c>
      <c r="F37" s="21">
        <v>12438.86</v>
      </c>
      <c r="G37" s="21">
        <v>18658300</v>
      </c>
      <c r="H37" s="21">
        <v>0</v>
      </c>
      <c r="I37" s="21">
        <v>0</v>
      </c>
      <c r="J37" s="21">
        <v>18658300</v>
      </c>
      <c r="K37" s="20">
        <v>1500</v>
      </c>
      <c r="L37" s="21">
        <v>12438.86</v>
      </c>
      <c r="M37" s="21">
        <v>18658300</v>
      </c>
      <c r="N37" s="21">
        <v>0</v>
      </c>
      <c r="O37" s="21">
        <v>0</v>
      </c>
      <c r="P37" s="21">
        <v>18658300</v>
      </c>
      <c r="Q37" s="20">
        <v>1500</v>
      </c>
      <c r="R37" s="21">
        <v>12438.86</v>
      </c>
      <c r="S37" s="21">
        <v>18658300</v>
      </c>
      <c r="T37" s="21">
        <v>0</v>
      </c>
      <c r="U37" s="21">
        <v>0</v>
      </c>
      <c r="V37" s="21">
        <v>18658300</v>
      </c>
    </row>
    <row r="38" spans="1:22" ht="13.5" hidden="1" thickBot="1" x14ac:dyDescent="0.25">
      <c r="A38" s="49" t="s">
        <v>54</v>
      </c>
      <c r="B38" s="49"/>
      <c r="C38" s="49"/>
      <c r="D38" s="49"/>
      <c r="E38" s="20"/>
      <c r="F38" s="21"/>
      <c r="G38" s="23">
        <f>SUM(G33:G37)</f>
        <v>38328630</v>
      </c>
      <c r="H38" s="23">
        <f t="shared" ref="H38:J38" si="6">SUM(H33:H37)</f>
        <v>150000</v>
      </c>
      <c r="I38" s="23">
        <f t="shared" si="6"/>
        <v>85770</v>
      </c>
      <c r="J38" s="23">
        <f t="shared" si="6"/>
        <v>38564400</v>
      </c>
      <c r="K38" s="20"/>
      <c r="L38" s="21"/>
      <c r="M38" s="23">
        <f>SUM(M33:M37)</f>
        <v>37415380</v>
      </c>
      <c r="N38" s="23">
        <f t="shared" ref="N38:P38" si="7">SUM(N33:N37)</f>
        <v>150000</v>
      </c>
      <c r="O38" s="23">
        <f t="shared" si="7"/>
        <v>88020</v>
      </c>
      <c r="P38" s="23">
        <f t="shared" si="7"/>
        <v>37653400</v>
      </c>
      <c r="Q38" s="20"/>
      <c r="R38" s="21"/>
      <c r="S38" s="23">
        <f>SUM(S33:S37)</f>
        <v>37415380</v>
      </c>
      <c r="T38" s="23">
        <f t="shared" ref="T38:U38" si="8">SUM(T33:T37)</f>
        <v>150000</v>
      </c>
      <c r="U38" s="23">
        <f t="shared" si="8"/>
        <v>88020</v>
      </c>
      <c r="V38" s="23">
        <f>SUM(V33:V37)</f>
        <v>37653400</v>
      </c>
    </row>
    <row r="39" spans="1:22" ht="43.5" hidden="1" customHeight="1" thickBot="1" x14ac:dyDescent="0.25">
      <c r="A39" s="18" t="s">
        <v>39</v>
      </c>
      <c r="B39" s="49" t="s">
        <v>16</v>
      </c>
      <c r="C39" s="49" t="s">
        <v>17</v>
      </c>
      <c r="D39" s="49" t="s">
        <v>18</v>
      </c>
      <c r="E39" s="20">
        <v>500</v>
      </c>
      <c r="F39" s="21">
        <v>3689.2</v>
      </c>
      <c r="G39" s="21">
        <v>1844600</v>
      </c>
      <c r="H39" s="21">
        <v>0</v>
      </c>
      <c r="I39" s="21">
        <v>0</v>
      </c>
      <c r="J39" s="21">
        <v>1844600</v>
      </c>
      <c r="K39" s="20">
        <v>500</v>
      </c>
      <c r="L39" s="21">
        <v>2827.4</v>
      </c>
      <c r="M39" s="21">
        <v>1413700</v>
      </c>
      <c r="N39" s="21">
        <v>0</v>
      </c>
      <c r="O39" s="21">
        <v>0</v>
      </c>
      <c r="P39" s="21">
        <v>1413700</v>
      </c>
      <c r="Q39" s="20">
        <v>500</v>
      </c>
      <c r="R39" s="21">
        <v>2611.1999999999998</v>
      </c>
      <c r="S39" s="21">
        <v>1305600</v>
      </c>
      <c r="T39" s="21">
        <v>0</v>
      </c>
      <c r="U39" s="21">
        <v>0</v>
      </c>
      <c r="V39" s="21">
        <v>1305600</v>
      </c>
    </row>
    <row r="40" spans="1:22" ht="65.25" hidden="1" customHeight="1" thickBot="1" x14ac:dyDescent="0.25">
      <c r="A40" s="18" t="s">
        <v>39</v>
      </c>
      <c r="B40" s="49" t="s">
        <v>16</v>
      </c>
      <c r="C40" s="49" t="s">
        <v>19</v>
      </c>
      <c r="D40" s="49" t="s">
        <v>20</v>
      </c>
      <c r="E40" s="20">
        <v>3200</v>
      </c>
      <c r="F40" s="21">
        <v>10050.84</v>
      </c>
      <c r="G40" s="21">
        <v>32162688</v>
      </c>
      <c r="H40" s="21">
        <v>1225400</v>
      </c>
      <c r="I40" s="21">
        <v>361500</v>
      </c>
      <c r="J40" s="21">
        <v>33749588</v>
      </c>
      <c r="K40" s="20">
        <v>3200</v>
      </c>
      <c r="L40" s="21">
        <v>7533.25</v>
      </c>
      <c r="M40" s="21">
        <v>24106400</v>
      </c>
      <c r="N40" s="21">
        <v>1225400</v>
      </c>
      <c r="O40" s="21">
        <v>361500</v>
      </c>
      <c r="P40" s="21">
        <v>25693300</v>
      </c>
      <c r="Q40" s="20">
        <v>3200</v>
      </c>
      <c r="R40" s="21">
        <v>6901.06</v>
      </c>
      <c r="S40" s="21">
        <v>22083392</v>
      </c>
      <c r="T40" s="21">
        <v>1225400</v>
      </c>
      <c r="U40" s="21">
        <v>361498</v>
      </c>
      <c r="V40" s="21">
        <v>23670290</v>
      </c>
    </row>
    <row r="41" spans="1:22" ht="66" hidden="1" customHeight="1" thickBot="1" x14ac:dyDescent="0.25">
      <c r="A41" s="18" t="s">
        <v>39</v>
      </c>
      <c r="B41" s="49" t="s">
        <v>16</v>
      </c>
      <c r="C41" s="49" t="s">
        <v>21</v>
      </c>
      <c r="D41" s="49" t="s">
        <v>18</v>
      </c>
      <c r="E41" s="20">
        <v>300</v>
      </c>
      <c r="F41" s="21">
        <v>2226.33</v>
      </c>
      <c r="G41" s="21">
        <v>667899</v>
      </c>
      <c r="H41" s="21">
        <v>0</v>
      </c>
      <c r="I41" s="21">
        <v>5700</v>
      </c>
      <c r="J41" s="21">
        <v>673599</v>
      </c>
      <c r="K41" s="20">
        <v>300</v>
      </c>
      <c r="L41" s="21">
        <v>1742.67</v>
      </c>
      <c r="M41" s="21">
        <v>522801</v>
      </c>
      <c r="N41" s="21">
        <v>0</v>
      </c>
      <c r="O41" s="21">
        <v>5700</v>
      </c>
      <c r="P41" s="21">
        <v>528501</v>
      </c>
      <c r="Q41" s="20">
        <v>300</v>
      </c>
      <c r="R41" s="21">
        <v>1620.67</v>
      </c>
      <c r="S41" s="21">
        <v>486201</v>
      </c>
      <c r="T41" s="21">
        <v>0</v>
      </c>
      <c r="U41" s="21">
        <v>5699</v>
      </c>
      <c r="V41" s="21">
        <v>491900</v>
      </c>
    </row>
    <row r="42" spans="1:22" ht="74.25" hidden="1" customHeight="1" thickBot="1" x14ac:dyDescent="0.25">
      <c r="A42" s="18" t="s">
        <v>39</v>
      </c>
      <c r="B42" s="49" t="s">
        <v>16</v>
      </c>
      <c r="C42" s="49" t="s">
        <v>50</v>
      </c>
      <c r="D42" s="49" t="s">
        <v>18</v>
      </c>
      <c r="E42" s="20">
        <v>9253</v>
      </c>
      <c r="F42" s="21">
        <v>1184.29</v>
      </c>
      <c r="G42" s="21">
        <v>10958235.369999999</v>
      </c>
      <c r="H42" s="21">
        <v>0</v>
      </c>
      <c r="I42" s="21">
        <v>124881.93</v>
      </c>
      <c r="J42" s="21">
        <v>11083117.300000001</v>
      </c>
      <c r="K42" s="20">
        <v>9253</v>
      </c>
      <c r="L42" s="21">
        <v>842.63</v>
      </c>
      <c r="M42" s="21">
        <v>7796855.3899999997</v>
      </c>
      <c r="N42" s="21">
        <v>0</v>
      </c>
      <c r="O42" s="21">
        <v>124939.11</v>
      </c>
      <c r="P42" s="21">
        <v>7921794.5</v>
      </c>
      <c r="Q42" s="20">
        <v>9253</v>
      </c>
      <c r="R42" s="21">
        <v>756.86</v>
      </c>
      <c r="S42" s="21">
        <v>7003225</v>
      </c>
      <c r="T42" s="21">
        <v>0</v>
      </c>
      <c r="U42" s="21">
        <v>124900</v>
      </c>
      <c r="V42" s="21">
        <v>7128125</v>
      </c>
    </row>
    <row r="43" spans="1:22" ht="76.5" hidden="1" customHeight="1" thickBot="1" x14ac:dyDescent="0.25">
      <c r="A43" s="18" t="s">
        <v>39</v>
      </c>
      <c r="B43" s="49" t="s">
        <v>16</v>
      </c>
      <c r="C43" s="49" t="s">
        <v>51</v>
      </c>
      <c r="D43" s="49" t="s">
        <v>22</v>
      </c>
      <c r="E43" s="20">
        <v>293</v>
      </c>
      <c r="F43" s="21">
        <v>7375.77</v>
      </c>
      <c r="G43" s="21">
        <v>2161100.61</v>
      </c>
      <c r="H43" s="21">
        <v>0</v>
      </c>
      <c r="I43" s="21">
        <v>24500</v>
      </c>
      <c r="J43" s="21">
        <v>2185600.61</v>
      </c>
      <c r="K43" s="20">
        <v>293</v>
      </c>
      <c r="L43" s="21">
        <v>5263.14</v>
      </c>
      <c r="M43" s="21">
        <v>1542100.02</v>
      </c>
      <c r="N43" s="21">
        <v>0</v>
      </c>
      <c r="O43" s="21">
        <v>24509.98</v>
      </c>
      <c r="P43" s="21">
        <v>1566610</v>
      </c>
      <c r="Q43" s="20">
        <v>293</v>
      </c>
      <c r="R43" s="21">
        <v>4732.76</v>
      </c>
      <c r="S43" s="21">
        <v>1386698.68</v>
      </c>
      <c r="T43" s="21">
        <v>0</v>
      </c>
      <c r="U43" s="21">
        <v>24501.32</v>
      </c>
      <c r="V43" s="21">
        <v>1411200</v>
      </c>
    </row>
    <row r="44" spans="1:22" ht="74.25" hidden="1" customHeight="1" thickBot="1" x14ac:dyDescent="0.25">
      <c r="A44" s="18" t="s">
        <v>39</v>
      </c>
      <c r="B44" s="49" t="s">
        <v>16</v>
      </c>
      <c r="C44" s="49" t="s">
        <v>52</v>
      </c>
      <c r="D44" s="49" t="s">
        <v>22</v>
      </c>
      <c r="E44" s="20">
        <v>1087</v>
      </c>
      <c r="F44" s="21">
        <v>4903.22</v>
      </c>
      <c r="G44" s="21">
        <v>5329800.1399999997</v>
      </c>
      <c r="H44" s="21">
        <v>0</v>
      </c>
      <c r="I44" s="21">
        <v>40800</v>
      </c>
      <c r="J44" s="21">
        <v>5370600.1399999997</v>
      </c>
      <c r="K44" s="20">
        <v>1087</v>
      </c>
      <c r="L44" s="21">
        <v>3952.25</v>
      </c>
      <c r="M44" s="21">
        <v>4296095.75</v>
      </c>
      <c r="N44" s="21">
        <v>0</v>
      </c>
      <c r="O44" s="21">
        <v>40804.25</v>
      </c>
      <c r="P44" s="21">
        <v>4336900</v>
      </c>
      <c r="Q44" s="20">
        <v>1087</v>
      </c>
      <c r="R44" s="21">
        <v>3713.43</v>
      </c>
      <c r="S44" s="21">
        <v>4036498.41</v>
      </c>
      <c r="T44" s="21">
        <v>0</v>
      </c>
      <c r="U44" s="21">
        <v>40801.589999999997</v>
      </c>
      <c r="V44" s="21">
        <v>4077300</v>
      </c>
    </row>
    <row r="45" spans="1:22" ht="77.25" hidden="1" customHeight="1" thickBot="1" x14ac:dyDescent="0.25">
      <c r="A45" s="18" t="s">
        <v>39</v>
      </c>
      <c r="B45" s="49" t="s">
        <v>16</v>
      </c>
      <c r="C45" s="49" t="s">
        <v>48</v>
      </c>
      <c r="D45" s="49" t="s">
        <v>22</v>
      </c>
      <c r="E45" s="20">
        <v>3727</v>
      </c>
      <c r="F45" s="21">
        <v>2558.2199999999998</v>
      </c>
      <c r="G45" s="21">
        <v>9534485.9399999995</v>
      </c>
      <c r="H45" s="21">
        <v>0</v>
      </c>
      <c r="I45" s="21">
        <v>65600</v>
      </c>
      <c r="J45" s="21">
        <v>9600085.9399999995</v>
      </c>
      <c r="K45" s="20">
        <v>3727</v>
      </c>
      <c r="L45" s="21">
        <v>2112.5</v>
      </c>
      <c r="M45" s="21">
        <v>7873287.5</v>
      </c>
      <c r="N45" s="21">
        <v>0</v>
      </c>
      <c r="O45" s="21">
        <v>65600</v>
      </c>
      <c r="P45" s="21">
        <v>7938887.5</v>
      </c>
      <c r="Q45" s="20">
        <v>3727</v>
      </c>
      <c r="R45" s="21">
        <v>2000.62</v>
      </c>
      <c r="S45" s="21">
        <v>7456310.7400000002</v>
      </c>
      <c r="T45" s="21">
        <v>0</v>
      </c>
      <c r="U45" s="21">
        <v>65589.259999999995</v>
      </c>
      <c r="V45" s="21">
        <v>7521900</v>
      </c>
    </row>
    <row r="46" spans="1:22" ht="75" hidden="1" customHeight="1" thickBot="1" x14ac:dyDescent="0.25">
      <c r="A46" s="18" t="s">
        <v>39</v>
      </c>
      <c r="B46" s="49" t="s">
        <v>16</v>
      </c>
      <c r="C46" s="49" t="s">
        <v>47</v>
      </c>
      <c r="D46" s="49" t="s">
        <v>22</v>
      </c>
      <c r="E46" s="20">
        <v>672</v>
      </c>
      <c r="F46" s="21">
        <v>3680.65</v>
      </c>
      <c r="G46" s="21">
        <v>2473396.7999999998</v>
      </c>
      <c r="H46" s="21">
        <v>0</v>
      </c>
      <c r="I46" s="21">
        <v>21800</v>
      </c>
      <c r="J46" s="21">
        <v>2495196.7999999998</v>
      </c>
      <c r="K46" s="20">
        <v>672</v>
      </c>
      <c r="L46" s="21">
        <v>2858.18</v>
      </c>
      <c r="M46" s="21">
        <v>1920696.96</v>
      </c>
      <c r="N46" s="21">
        <v>0</v>
      </c>
      <c r="O46" s="21">
        <v>21810.04</v>
      </c>
      <c r="P46" s="21">
        <v>1942507</v>
      </c>
      <c r="Q46" s="20">
        <v>672</v>
      </c>
      <c r="R46" s="21">
        <v>2651.79</v>
      </c>
      <c r="S46" s="21">
        <v>1782002.88</v>
      </c>
      <c r="T46" s="21">
        <v>0</v>
      </c>
      <c r="U46" s="21">
        <v>21797.119999999999</v>
      </c>
      <c r="V46" s="21">
        <v>1803800</v>
      </c>
    </row>
    <row r="47" spans="1:22" ht="78" hidden="1" customHeight="1" thickBot="1" x14ac:dyDescent="0.25">
      <c r="A47" s="18" t="s">
        <v>39</v>
      </c>
      <c r="B47" s="49" t="s">
        <v>16</v>
      </c>
      <c r="C47" s="49" t="s">
        <v>49</v>
      </c>
      <c r="D47" s="49" t="s">
        <v>22</v>
      </c>
      <c r="E47" s="20">
        <v>2933</v>
      </c>
      <c r="F47" s="21">
        <v>1819.37</v>
      </c>
      <c r="G47" s="21">
        <v>5336212.21</v>
      </c>
      <c r="H47" s="21">
        <v>0</v>
      </c>
      <c r="I47" s="21">
        <v>49500</v>
      </c>
      <c r="J47" s="21">
        <v>5385712.21</v>
      </c>
      <c r="K47" s="20">
        <v>2933</v>
      </c>
      <c r="L47" s="21">
        <v>1391.85</v>
      </c>
      <c r="M47" s="21">
        <v>4082296.05</v>
      </c>
      <c r="N47" s="21">
        <v>0</v>
      </c>
      <c r="O47" s="21">
        <v>49503.95</v>
      </c>
      <c r="P47" s="21">
        <v>4131800</v>
      </c>
      <c r="Q47" s="20">
        <v>2933</v>
      </c>
      <c r="R47" s="21">
        <v>1284.45</v>
      </c>
      <c r="S47" s="21">
        <v>3767291.85</v>
      </c>
      <c r="T47" s="21">
        <v>0</v>
      </c>
      <c r="U47" s="21">
        <v>49493.15</v>
      </c>
      <c r="V47" s="21">
        <v>3816785</v>
      </c>
    </row>
    <row r="48" spans="1:22" ht="32.25" hidden="1" thickBot="1" x14ac:dyDescent="0.25">
      <c r="A48" s="18" t="s">
        <v>39</v>
      </c>
      <c r="B48" s="49" t="s">
        <v>29</v>
      </c>
      <c r="C48" s="49" t="s">
        <v>30</v>
      </c>
      <c r="D48" s="49" t="s">
        <v>31</v>
      </c>
      <c r="E48" s="20">
        <v>108</v>
      </c>
      <c r="F48" s="21">
        <v>12460.19</v>
      </c>
      <c r="G48" s="21">
        <v>1345700</v>
      </c>
      <c r="H48" s="21">
        <v>0</v>
      </c>
      <c r="I48" s="21">
        <v>0</v>
      </c>
      <c r="J48" s="21">
        <v>1345700</v>
      </c>
      <c r="K48" s="20">
        <v>108</v>
      </c>
      <c r="L48" s="21">
        <v>12460.19</v>
      </c>
      <c r="M48" s="21">
        <v>1345700</v>
      </c>
      <c r="N48" s="21">
        <v>0</v>
      </c>
      <c r="O48" s="21">
        <v>0</v>
      </c>
      <c r="P48" s="21">
        <v>1345700</v>
      </c>
      <c r="Q48" s="20">
        <v>108</v>
      </c>
      <c r="R48" s="21">
        <v>12460.19</v>
      </c>
      <c r="S48" s="21">
        <v>1345700</v>
      </c>
      <c r="T48" s="21">
        <v>0</v>
      </c>
      <c r="U48" s="21">
        <v>0</v>
      </c>
      <c r="V48" s="21">
        <v>1345700</v>
      </c>
    </row>
    <row r="49" spans="1:22" ht="66" hidden="1" customHeight="1" thickBot="1" x14ac:dyDescent="0.25">
      <c r="A49" s="18" t="s">
        <v>39</v>
      </c>
      <c r="B49" s="49" t="s">
        <v>29</v>
      </c>
      <c r="C49" s="49" t="s">
        <v>32</v>
      </c>
      <c r="D49" s="49" t="s">
        <v>33</v>
      </c>
      <c r="E49" s="20">
        <v>1</v>
      </c>
      <c r="F49" s="21">
        <v>4486400</v>
      </c>
      <c r="G49" s="21">
        <v>4486400</v>
      </c>
      <c r="H49" s="21">
        <v>0</v>
      </c>
      <c r="I49" s="21">
        <v>39800</v>
      </c>
      <c r="J49" s="21">
        <v>4526200</v>
      </c>
      <c r="K49" s="20">
        <v>1</v>
      </c>
      <c r="L49" s="21">
        <v>3479500</v>
      </c>
      <c r="M49" s="21">
        <v>3479500</v>
      </c>
      <c r="N49" s="21">
        <v>0</v>
      </c>
      <c r="O49" s="21">
        <v>39800</v>
      </c>
      <c r="P49" s="21">
        <v>3519300</v>
      </c>
      <c r="Q49" s="20">
        <v>1</v>
      </c>
      <c r="R49" s="21">
        <v>3226800</v>
      </c>
      <c r="S49" s="21">
        <v>3226800</v>
      </c>
      <c r="T49" s="21">
        <v>0</v>
      </c>
      <c r="U49" s="21">
        <v>39800</v>
      </c>
      <c r="V49" s="21">
        <v>3266600</v>
      </c>
    </row>
    <row r="50" spans="1:22" ht="18" hidden="1" customHeight="1" thickBot="1" x14ac:dyDescent="0.25">
      <c r="A50" s="49" t="s">
        <v>54</v>
      </c>
      <c r="B50" s="49"/>
      <c r="C50" s="49"/>
      <c r="D50" s="49"/>
      <c r="E50" s="20"/>
      <c r="F50" s="21"/>
      <c r="G50" s="23">
        <f>SUM(G39:G49)</f>
        <v>76300518.069999993</v>
      </c>
      <c r="H50" s="23">
        <f t="shared" ref="H50:J50" si="9">SUM(H39:H49)</f>
        <v>1225400</v>
      </c>
      <c r="I50" s="23">
        <f t="shared" si="9"/>
        <v>734081.92999999993</v>
      </c>
      <c r="J50" s="23">
        <f t="shared" si="9"/>
        <v>78259999.999999985</v>
      </c>
      <c r="K50" s="20"/>
      <c r="L50" s="21"/>
      <c r="M50" s="23">
        <f>SUM(M39:M49)</f>
        <v>58379432.670000002</v>
      </c>
      <c r="N50" s="23">
        <f t="shared" ref="N50:P50" si="10">SUM(N39:N49)</f>
        <v>1225400</v>
      </c>
      <c r="O50" s="23">
        <f t="shared" si="10"/>
        <v>734167.33</v>
      </c>
      <c r="P50" s="23">
        <f t="shared" si="10"/>
        <v>60339000</v>
      </c>
      <c r="Q50" s="20"/>
      <c r="R50" s="21"/>
      <c r="S50" s="23">
        <f>SUM(S39:S49)</f>
        <v>53879720.56000001</v>
      </c>
      <c r="T50" s="23">
        <f t="shared" ref="T50:V50" si="11">SUM(T39:T49)</f>
        <v>1225400</v>
      </c>
      <c r="U50" s="23">
        <f t="shared" si="11"/>
        <v>734079.44000000006</v>
      </c>
      <c r="V50" s="23">
        <f t="shared" si="11"/>
        <v>55839200</v>
      </c>
    </row>
    <row r="51" spans="1:22" ht="66" hidden="1" customHeight="1" thickBot="1" x14ac:dyDescent="0.25">
      <c r="A51" s="18" t="s">
        <v>40</v>
      </c>
      <c r="B51" s="49" t="s">
        <v>16</v>
      </c>
      <c r="C51" s="49" t="s">
        <v>21</v>
      </c>
      <c r="D51" s="49" t="s">
        <v>18</v>
      </c>
      <c r="E51" s="20">
        <v>2340</v>
      </c>
      <c r="F51" s="21">
        <v>674.76</v>
      </c>
      <c r="G51" s="21">
        <v>1578938.4</v>
      </c>
      <c r="H51" s="21">
        <v>0</v>
      </c>
      <c r="I51" s="21">
        <v>36946.6</v>
      </c>
      <c r="J51" s="21">
        <v>1615885</v>
      </c>
      <c r="K51" s="20">
        <v>2340</v>
      </c>
      <c r="L51" s="21">
        <v>559.37</v>
      </c>
      <c r="M51" s="21">
        <v>1308925.8</v>
      </c>
      <c r="N51" s="21">
        <v>0</v>
      </c>
      <c r="O51" s="21">
        <v>28193.3</v>
      </c>
      <c r="P51" s="21">
        <v>1337119.1000000001</v>
      </c>
      <c r="Q51" s="20">
        <v>2340</v>
      </c>
      <c r="R51" s="21">
        <v>559.37</v>
      </c>
      <c r="S51" s="21">
        <v>1308925.8</v>
      </c>
      <c r="T51" s="21">
        <v>0</v>
      </c>
      <c r="U51" s="21">
        <v>28193.3</v>
      </c>
      <c r="V51" s="21">
        <v>1337119.1000000001</v>
      </c>
    </row>
    <row r="52" spans="1:22" ht="75" hidden="1" customHeight="1" thickBot="1" x14ac:dyDescent="0.25">
      <c r="A52" s="18" t="s">
        <v>40</v>
      </c>
      <c r="B52" s="49" t="s">
        <v>16</v>
      </c>
      <c r="C52" s="49" t="s">
        <v>50</v>
      </c>
      <c r="D52" s="49" t="s">
        <v>18</v>
      </c>
      <c r="E52" s="20">
        <v>17100</v>
      </c>
      <c r="F52" s="21">
        <v>911.76</v>
      </c>
      <c r="G52" s="21">
        <v>15591096</v>
      </c>
      <c r="H52" s="21">
        <v>73000</v>
      </c>
      <c r="I52" s="21">
        <v>412519</v>
      </c>
      <c r="J52" s="21">
        <v>16076615</v>
      </c>
      <c r="K52" s="20">
        <v>17100</v>
      </c>
      <c r="L52" s="21">
        <v>767.01</v>
      </c>
      <c r="M52" s="21">
        <v>13115871</v>
      </c>
      <c r="N52" s="21">
        <v>73000</v>
      </c>
      <c r="O52" s="21">
        <v>306809.90000000002</v>
      </c>
      <c r="P52" s="21">
        <v>13495680.9</v>
      </c>
      <c r="Q52" s="20">
        <v>17100</v>
      </c>
      <c r="R52" s="21">
        <v>767.01</v>
      </c>
      <c r="S52" s="21">
        <v>13115871</v>
      </c>
      <c r="T52" s="21">
        <v>73000</v>
      </c>
      <c r="U52" s="21">
        <v>306809.90000000002</v>
      </c>
      <c r="V52" s="21">
        <v>13495680.9</v>
      </c>
    </row>
    <row r="53" spans="1:22" ht="127.5" hidden="1" customHeight="1" thickBot="1" x14ac:dyDescent="0.25">
      <c r="A53" s="18" t="s">
        <v>40</v>
      </c>
      <c r="B53" s="49" t="s">
        <v>16</v>
      </c>
      <c r="C53" s="49" t="s">
        <v>23</v>
      </c>
      <c r="D53" s="49" t="s">
        <v>24</v>
      </c>
      <c r="E53" s="20">
        <v>347</v>
      </c>
      <c r="F53" s="21">
        <v>9597.98</v>
      </c>
      <c r="G53" s="21">
        <v>3330500</v>
      </c>
      <c r="H53" s="21">
        <v>0</v>
      </c>
      <c r="I53" s="21">
        <v>0</v>
      </c>
      <c r="J53" s="21">
        <v>3330500</v>
      </c>
      <c r="K53" s="20">
        <v>347</v>
      </c>
      <c r="L53" s="21">
        <v>8213.25</v>
      </c>
      <c r="M53" s="21">
        <v>2850000</v>
      </c>
      <c r="N53" s="21">
        <v>0</v>
      </c>
      <c r="O53" s="21">
        <v>0</v>
      </c>
      <c r="P53" s="21">
        <v>2850000</v>
      </c>
      <c r="Q53" s="20">
        <v>347</v>
      </c>
      <c r="R53" s="21">
        <v>8213.25</v>
      </c>
      <c r="S53" s="21">
        <v>2850000</v>
      </c>
      <c r="T53" s="21">
        <v>0</v>
      </c>
      <c r="U53" s="21">
        <v>0</v>
      </c>
      <c r="V53" s="21">
        <v>2850000</v>
      </c>
    </row>
    <row r="54" spans="1:22" ht="42.75" hidden="1" thickBot="1" x14ac:dyDescent="0.25">
      <c r="A54" s="18" t="s">
        <v>40</v>
      </c>
      <c r="B54" s="49" t="s">
        <v>29</v>
      </c>
      <c r="C54" s="49" t="s">
        <v>30</v>
      </c>
      <c r="D54" s="49" t="s">
        <v>31</v>
      </c>
      <c r="E54" s="20">
        <v>1240</v>
      </c>
      <c r="F54" s="21">
        <v>12303.79</v>
      </c>
      <c r="G54" s="21">
        <v>15256700</v>
      </c>
      <c r="H54" s="21">
        <v>0</v>
      </c>
      <c r="I54" s="21">
        <v>0</v>
      </c>
      <c r="J54" s="21">
        <v>15256700</v>
      </c>
      <c r="K54" s="20">
        <v>1240</v>
      </c>
      <c r="L54" s="21">
        <v>12303.79</v>
      </c>
      <c r="M54" s="21">
        <v>15256700</v>
      </c>
      <c r="N54" s="21">
        <v>0</v>
      </c>
      <c r="O54" s="21">
        <v>0</v>
      </c>
      <c r="P54" s="21">
        <v>15256700</v>
      </c>
      <c r="Q54" s="20">
        <v>1240</v>
      </c>
      <c r="R54" s="21">
        <v>12303.79</v>
      </c>
      <c r="S54" s="21">
        <v>15256700</v>
      </c>
      <c r="T54" s="21">
        <v>0</v>
      </c>
      <c r="U54" s="21">
        <v>0</v>
      </c>
      <c r="V54" s="21">
        <v>15256700</v>
      </c>
    </row>
    <row r="55" spans="1:22" ht="13.5" hidden="1" thickBot="1" x14ac:dyDescent="0.25">
      <c r="A55" s="49" t="s">
        <v>54</v>
      </c>
      <c r="B55" s="49"/>
      <c r="C55" s="49"/>
      <c r="D55" s="49"/>
      <c r="E55" s="20"/>
      <c r="F55" s="21"/>
      <c r="G55" s="23">
        <f>SUM(G51:G54)</f>
        <v>35757234.399999999</v>
      </c>
      <c r="H55" s="23">
        <f t="shared" ref="H55:J55" si="12">SUM(H51:H54)</f>
        <v>73000</v>
      </c>
      <c r="I55" s="23">
        <f t="shared" si="12"/>
        <v>449465.59999999998</v>
      </c>
      <c r="J55" s="23">
        <f t="shared" si="12"/>
        <v>36279700</v>
      </c>
      <c r="K55" s="20"/>
      <c r="L55" s="21"/>
      <c r="M55" s="23">
        <f>SUM(M51:M54)</f>
        <v>32531496.800000001</v>
      </c>
      <c r="N55" s="23">
        <f t="shared" ref="N55:P55" si="13">SUM(N51:N54)</f>
        <v>73000</v>
      </c>
      <c r="O55" s="23">
        <f t="shared" si="13"/>
        <v>335003.2</v>
      </c>
      <c r="P55" s="23">
        <f t="shared" si="13"/>
        <v>32939500</v>
      </c>
      <c r="Q55" s="20"/>
      <c r="R55" s="21"/>
      <c r="S55" s="23">
        <f>SUM(S51:S54)</f>
        <v>32531496.800000001</v>
      </c>
      <c r="T55" s="23">
        <f t="shared" ref="T55:V55" si="14">SUM(T51:T54)</f>
        <v>73000</v>
      </c>
      <c r="U55" s="23">
        <f t="shared" si="14"/>
        <v>335003.2</v>
      </c>
      <c r="V55" s="23">
        <f t="shared" si="14"/>
        <v>32939500</v>
      </c>
    </row>
    <row r="56" spans="1:22" ht="53.25" hidden="1" customHeight="1" thickBot="1" x14ac:dyDescent="0.25">
      <c r="A56" s="18" t="s">
        <v>41</v>
      </c>
      <c r="B56" s="49" t="s">
        <v>16</v>
      </c>
      <c r="C56" s="49" t="s">
        <v>17</v>
      </c>
      <c r="D56" s="49" t="s">
        <v>18</v>
      </c>
      <c r="E56" s="20">
        <v>2551</v>
      </c>
      <c r="F56" s="21">
        <v>455.59</v>
      </c>
      <c r="G56" s="21">
        <v>1162200</v>
      </c>
      <c r="H56" s="21">
        <v>0</v>
      </c>
      <c r="I56" s="21">
        <v>0</v>
      </c>
      <c r="J56" s="21">
        <v>1162200</v>
      </c>
      <c r="K56" s="20">
        <v>2551</v>
      </c>
      <c r="L56" s="21">
        <v>455.59</v>
      </c>
      <c r="M56" s="21">
        <v>1162200</v>
      </c>
      <c r="N56" s="21">
        <v>0</v>
      </c>
      <c r="O56" s="21">
        <v>0</v>
      </c>
      <c r="P56" s="21">
        <v>1162200</v>
      </c>
      <c r="Q56" s="20">
        <v>2551</v>
      </c>
      <c r="R56" s="21">
        <v>455.59</v>
      </c>
      <c r="S56" s="21">
        <v>1162200</v>
      </c>
      <c r="T56" s="21">
        <v>0</v>
      </c>
      <c r="U56" s="21">
        <v>0</v>
      </c>
      <c r="V56" s="21">
        <v>1162200</v>
      </c>
    </row>
    <row r="57" spans="1:22" ht="67.5" hidden="1" customHeight="1" thickBot="1" x14ac:dyDescent="0.25">
      <c r="A57" s="18" t="s">
        <v>41</v>
      </c>
      <c r="B57" s="49" t="s">
        <v>16</v>
      </c>
      <c r="C57" s="49" t="s">
        <v>21</v>
      </c>
      <c r="D57" s="49" t="s">
        <v>18</v>
      </c>
      <c r="E57" s="20">
        <v>600</v>
      </c>
      <c r="F57" s="21">
        <v>546.71</v>
      </c>
      <c r="G57" s="21">
        <v>328026</v>
      </c>
      <c r="H57" s="21">
        <v>0</v>
      </c>
      <c r="I57" s="21">
        <v>0</v>
      </c>
      <c r="J57" s="21">
        <v>328026</v>
      </c>
      <c r="K57" s="20">
        <v>600</v>
      </c>
      <c r="L57" s="21">
        <v>546.69000000000005</v>
      </c>
      <c r="M57" s="21">
        <v>328016.5</v>
      </c>
      <c r="N57" s="21">
        <v>0</v>
      </c>
      <c r="O57" s="21">
        <v>0</v>
      </c>
      <c r="P57" s="21">
        <v>328016.5</v>
      </c>
      <c r="Q57" s="20">
        <v>600</v>
      </c>
      <c r="R57" s="21">
        <v>546.69000000000005</v>
      </c>
      <c r="S57" s="21">
        <v>328016.5</v>
      </c>
      <c r="T57" s="21">
        <v>0</v>
      </c>
      <c r="U57" s="21">
        <v>0</v>
      </c>
      <c r="V57" s="21">
        <v>328016.5</v>
      </c>
    </row>
    <row r="58" spans="1:22" ht="77.25" hidden="1" customHeight="1" thickBot="1" x14ac:dyDescent="0.25">
      <c r="A58" s="18" t="s">
        <v>41</v>
      </c>
      <c r="B58" s="49" t="s">
        <v>16</v>
      </c>
      <c r="C58" s="49" t="s">
        <v>50</v>
      </c>
      <c r="D58" s="49" t="s">
        <v>18</v>
      </c>
      <c r="E58" s="20">
        <v>7225</v>
      </c>
      <c r="F58" s="21">
        <v>2126.65</v>
      </c>
      <c r="G58" s="21">
        <v>15365073.560000001</v>
      </c>
      <c r="H58" s="21">
        <v>156600</v>
      </c>
      <c r="I58" s="21">
        <v>86700.44</v>
      </c>
      <c r="J58" s="21">
        <v>15608374</v>
      </c>
      <c r="K58" s="20">
        <v>7225</v>
      </c>
      <c r="L58" s="21">
        <v>1406.06</v>
      </c>
      <c r="M58" s="21">
        <v>10158783.5</v>
      </c>
      <c r="N58" s="21">
        <v>156600</v>
      </c>
      <c r="O58" s="21">
        <v>0</v>
      </c>
      <c r="P58" s="21">
        <v>10158783.5</v>
      </c>
      <c r="Q58" s="20">
        <v>7225</v>
      </c>
      <c r="R58" s="21">
        <v>1406.06</v>
      </c>
      <c r="S58" s="21">
        <v>10158783.5</v>
      </c>
      <c r="T58" s="21">
        <v>156600</v>
      </c>
      <c r="U58" s="21">
        <v>0</v>
      </c>
      <c r="V58" s="21">
        <v>10158783.5</v>
      </c>
    </row>
    <row r="59" spans="1:22" ht="53.25" hidden="1" thickBot="1" x14ac:dyDescent="0.25">
      <c r="A59" s="18" t="s">
        <v>41</v>
      </c>
      <c r="B59" s="49" t="s">
        <v>29</v>
      </c>
      <c r="C59" s="49" t="s">
        <v>30</v>
      </c>
      <c r="D59" s="49" t="s">
        <v>31</v>
      </c>
      <c r="E59" s="20">
        <v>2230</v>
      </c>
      <c r="F59" s="21">
        <v>12220.72</v>
      </c>
      <c r="G59" s="21">
        <v>27252200</v>
      </c>
      <c r="H59" s="21">
        <v>0</v>
      </c>
      <c r="I59" s="21">
        <v>0</v>
      </c>
      <c r="J59" s="21">
        <v>27252200</v>
      </c>
      <c r="K59" s="20">
        <v>2230</v>
      </c>
      <c r="L59" s="21">
        <v>12220.72</v>
      </c>
      <c r="M59" s="21">
        <v>27252200</v>
      </c>
      <c r="N59" s="21">
        <v>0</v>
      </c>
      <c r="O59" s="21">
        <v>0</v>
      </c>
      <c r="P59" s="21">
        <v>27252200</v>
      </c>
      <c r="Q59" s="20">
        <v>2230</v>
      </c>
      <c r="R59" s="21">
        <v>12220.72</v>
      </c>
      <c r="S59" s="21">
        <v>27252200</v>
      </c>
      <c r="T59" s="21">
        <v>0</v>
      </c>
      <c r="U59" s="21">
        <v>0</v>
      </c>
      <c r="V59" s="21">
        <v>27252200</v>
      </c>
    </row>
    <row r="60" spans="1:22" ht="13.5" hidden="1" thickBot="1" x14ac:dyDescent="0.25">
      <c r="A60" s="49" t="s">
        <v>54</v>
      </c>
      <c r="B60" s="49"/>
      <c r="C60" s="49"/>
      <c r="D60" s="49"/>
      <c r="E60" s="20"/>
      <c r="F60" s="21"/>
      <c r="G60" s="23">
        <f>SUM(G56:G59)</f>
        <v>44107499.560000002</v>
      </c>
      <c r="H60" s="23">
        <f t="shared" ref="H60:J60" si="15">SUM(H56:H59)</f>
        <v>156600</v>
      </c>
      <c r="I60" s="23">
        <f t="shared" si="15"/>
        <v>86700.44</v>
      </c>
      <c r="J60" s="23">
        <f t="shared" si="15"/>
        <v>44350800</v>
      </c>
      <c r="K60" s="20"/>
      <c r="L60" s="21"/>
      <c r="M60" s="23">
        <f>SUM(M56:M59)</f>
        <v>38901200</v>
      </c>
      <c r="N60" s="23">
        <f t="shared" ref="N60:P60" si="16">SUM(N56:N59)</f>
        <v>156600</v>
      </c>
      <c r="O60" s="23">
        <f t="shared" si="16"/>
        <v>0</v>
      </c>
      <c r="P60" s="23">
        <f t="shared" si="16"/>
        <v>38901200</v>
      </c>
      <c r="Q60" s="20"/>
      <c r="R60" s="21"/>
      <c r="S60" s="23">
        <f>SUM(S56:S59)</f>
        <v>38901200</v>
      </c>
      <c r="T60" s="23">
        <f t="shared" ref="T60:V60" si="17">SUM(T56:T59)</f>
        <v>156600</v>
      </c>
      <c r="U60" s="23">
        <f t="shared" si="17"/>
        <v>0</v>
      </c>
      <c r="V60" s="23">
        <f t="shared" si="17"/>
        <v>38901200</v>
      </c>
    </row>
    <row r="61" spans="1:22" ht="56.25" hidden="1" customHeight="1" thickBot="1" x14ac:dyDescent="0.25">
      <c r="A61" s="18" t="s">
        <v>42</v>
      </c>
      <c r="B61" s="49" t="s">
        <v>16</v>
      </c>
      <c r="C61" s="49" t="s">
        <v>17</v>
      </c>
      <c r="D61" s="49" t="s">
        <v>18</v>
      </c>
      <c r="E61" s="20">
        <v>750</v>
      </c>
      <c r="F61" s="21">
        <v>1068.1300000000001</v>
      </c>
      <c r="G61" s="21">
        <v>801100</v>
      </c>
      <c r="H61" s="21">
        <v>0</v>
      </c>
      <c r="I61" s="21">
        <v>0</v>
      </c>
      <c r="J61" s="21">
        <v>801100</v>
      </c>
      <c r="K61" s="20">
        <v>750</v>
      </c>
      <c r="L61" s="21">
        <v>1068.1300000000001</v>
      </c>
      <c r="M61" s="21">
        <v>801100</v>
      </c>
      <c r="N61" s="21">
        <v>0</v>
      </c>
      <c r="O61" s="21">
        <v>0</v>
      </c>
      <c r="P61" s="21">
        <v>801100</v>
      </c>
      <c r="Q61" s="20">
        <v>750</v>
      </c>
      <c r="R61" s="21">
        <v>1068.1300000000001</v>
      </c>
      <c r="S61" s="21">
        <v>801100</v>
      </c>
      <c r="T61" s="21">
        <v>0</v>
      </c>
      <c r="U61" s="21">
        <v>0</v>
      </c>
      <c r="V61" s="21">
        <v>801100</v>
      </c>
    </row>
    <row r="62" spans="1:22" ht="66.75" hidden="1" customHeight="1" thickBot="1" x14ac:dyDescent="0.25">
      <c r="A62" s="18" t="s">
        <v>42</v>
      </c>
      <c r="B62" s="49" t="s">
        <v>16</v>
      </c>
      <c r="C62" s="49" t="s">
        <v>21</v>
      </c>
      <c r="D62" s="49" t="s">
        <v>18</v>
      </c>
      <c r="E62" s="20">
        <v>2000</v>
      </c>
      <c r="F62" s="21">
        <v>415.35</v>
      </c>
      <c r="G62" s="21">
        <v>830700</v>
      </c>
      <c r="H62" s="21">
        <v>0</v>
      </c>
      <c r="I62" s="21">
        <v>0</v>
      </c>
      <c r="J62" s="21">
        <v>830700</v>
      </c>
      <c r="K62" s="20">
        <v>2000</v>
      </c>
      <c r="L62" s="21">
        <v>504.05</v>
      </c>
      <c r="M62" s="21">
        <v>1008100</v>
      </c>
      <c r="N62" s="21">
        <v>0</v>
      </c>
      <c r="O62" s="21">
        <v>0</v>
      </c>
      <c r="P62" s="21">
        <v>1008100</v>
      </c>
      <c r="Q62" s="20">
        <v>2000</v>
      </c>
      <c r="R62" s="21">
        <v>504.05</v>
      </c>
      <c r="S62" s="21">
        <v>1008100</v>
      </c>
      <c r="T62" s="21">
        <v>0</v>
      </c>
      <c r="U62" s="21">
        <v>0</v>
      </c>
      <c r="V62" s="21">
        <v>1008100</v>
      </c>
    </row>
    <row r="63" spans="1:22" ht="75.75" hidden="1" customHeight="1" thickBot="1" x14ac:dyDescent="0.25">
      <c r="A63" s="18" t="s">
        <v>42</v>
      </c>
      <c r="B63" s="49" t="s">
        <v>16</v>
      </c>
      <c r="C63" s="49" t="s">
        <v>50</v>
      </c>
      <c r="D63" s="49" t="s">
        <v>18</v>
      </c>
      <c r="E63" s="20">
        <v>3000</v>
      </c>
      <c r="F63" s="21">
        <v>6621.5</v>
      </c>
      <c r="G63" s="21">
        <v>19864500</v>
      </c>
      <c r="H63" s="21">
        <v>400000</v>
      </c>
      <c r="I63" s="21">
        <v>26489000</v>
      </c>
      <c r="J63" s="21">
        <v>46753500</v>
      </c>
      <c r="K63" s="20">
        <v>3000</v>
      </c>
      <c r="L63" s="21">
        <v>7546.2</v>
      </c>
      <c r="M63" s="21">
        <v>22638600</v>
      </c>
      <c r="N63" s="21">
        <v>400000</v>
      </c>
      <c r="O63" s="21">
        <v>21749500</v>
      </c>
      <c r="P63" s="21">
        <v>44788100</v>
      </c>
      <c r="Q63" s="20">
        <v>3000</v>
      </c>
      <c r="R63" s="21">
        <v>7546.2</v>
      </c>
      <c r="S63" s="21">
        <v>22638600</v>
      </c>
      <c r="T63" s="21">
        <v>400000</v>
      </c>
      <c r="U63" s="21">
        <v>21749500</v>
      </c>
      <c r="V63" s="21">
        <v>44788100</v>
      </c>
    </row>
    <row r="64" spans="1:22" ht="53.25" hidden="1" thickBot="1" x14ac:dyDescent="0.25">
      <c r="A64" s="18" t="s">
        <v>42</v>
      </c>
      <c r="B64" s="49" t="s">
        <v>29</v>
      </c>
      <c r="C64" s="49" t="s">
        <v>30</v>
      </c>
      <c r="D64" s="49" t="s">
        <v>31</v>
      </c>
      <c r="E64" s="20">
        <v>1902</v>
      </c>
      <c r="F64" s="21">
        <v>11861.09</v>
      </c>
      <c r="G64" s="21">
        <v>22559800</v>
      </c>
      <c r="H64" s="21">
        <v>0</v>
      </c>
      <c r="I64" s="21">
        <v>0</v>
      </c>
      <c r="J64" s="21">
        <v>22559800</v>
      </c>
      <c r="K64" s="20">
        <v>1902</v>
      </c>
      <c r="L64" s="21">
        <v>11861.09</v>
      </c>
      <c r="M64" s="21">
        <v>22559800</v>
      </c>
      <c r="N64" s="21">
        <v>0</v>
      </c>
      <c r="O64" s="21">
        <v>0</v>
      </c>
      <c r="P64" s="21">
        <v>22559800</v>
      </c>
      <c r="Q64" s="20">
        <v>1902</v>
      </c>
      <c r="R64" s="21">
        <v>11861.09</v>
      </c>
      <c r="S64" s="21">
        <v>22559800</v>
      </c>
      <c r="T64" s="21">
        <v>0</v>
      </c>
      <c r="U64" s="21">
        <v>0</v>
      </c>
      <c r="V64" s="21">
        <v>22559800</v>
      </c>
    </row>
    <row r="65" spans="1:22" ht="13.5" hidden="1" thickBot="1" x14ac:dyDescent="0.25">
      <c r="A65" s="49" t="s">
        <v>54</v>
      </c>
      <c r="B65" s="49"/>
      <c r="C65" s="49"/>
      <c r="D65" s="49"/>
      <c r="E65" s="20"/>
      <c r="F65" s="21"/>
      <c r="G65" s="23">
        <f>SUM(G61:G64)</f>
        <v>44056100</v>
      </c>
      <c r="H65" s="23">
        <f t="shared" ref="H65:J65" si="18">SUM(H61:H64)</f>
        <v>400000</v>
      </c>
      <c r="I65" s="23">
        <f t="shared" si="18"/>
        <v>26489000</v>
      </c>
      <c r="J65" s="23">
        <f t="shared" si="18"/>
        <v>70945100</v>
      </c>
      <c r="K65" s="20"/>
      <c r="L65" s="21"/>
      <c r="M65" s="23">
        <f>SUM(M61:M64)</f>
        <v>47007600</v>
      </c>
      <c r="N65" s="23">
        <f t="shared" ref="N65:P65" si="19">SUM(N61:N64)</f>
        <v>400000</v>
      </c>
      <c r="O65" s="23">
        <f t="shared" si="19"/>
        <v>21749500</v>
      </c>
      <c r="P65" s="23">
        <f t="shared" si="19"/>
        <v>69157100</v>
      </c>
      <c r="Q65" s="20"/>
      <c r="R65" s="21"/>
      <c r="S65" s="23">
        <f>SUM(S61:S64)</f>
        <v>47007600</v>
      </c>
      <c r="T65" s="23">
        <f t="shared" ref="T65:V65" si="20">SUM(T61:T64)</f>
        <v>400000</v>
      </c>
      <c r="U65" s="23">
        <f t="shared" si="20"/>
        <v>21749500</v>
      </c>
      <c r="V65" s="23">
        <f t="shared" si="20"/>
        <v>69157100</v>
      </c>
    </row>
    <row r="66" spans="1:22" ht="51.75" hidden="1" customHeight="1" thickBot="1" x14ac:dyDescent="0.25">
      <c r="A66" s="18" t="s">
        <v>43</v>
      </c>
      <c r="B66" s="49" t="s">
        <v>16</v>
      </c>
      <c r="C66" s="49" t="s">
        <v>17</v>
      </c>
      <c r="D66" s="49" t="s">
        <v>18</v>
      </c>
      <c r="E66" s="20">
        <v>103</v>
      </c>
      <c r="F66" s="21">
        <v>938.83</v>
      </c>
      <c r="G66" s="21">
        <v>96700</v>
      </c>
      <c r="H66" s="21">
        <v>0</v>
      </c>
      <c r="I66" s="21">
        <v>0</v>
      </c>
      <c r="J66" s="21">
        <v>96700</v>
      </c>
      <c r="K66" s="20">
        <v>103</v>
      </c>
      <c r="L66" s="21">
        <v>3958.25</v>
      </c>
      <c r="M66" s="21">
        <v>407700</v>
      </c>
      <c r="N66" s="21">
        <v>0</v>
      </c>
      <c r="O66" s="21">
        <v>0</v>
      </c>
      <c r="P66" s="21">
        <v>407700</v>
      </c>
      <c r="Q66" s="20">
        <v>103</v>
      </c>
      <c r="R66" s="21">
        <v>3958.25</v>
      </c>
      <c r="S66" s="21">
        <v>407700</v>
      </c>
      <c r="T66" s="21">
        <v>0</v>
      </c>
      <c r="U66" s="21">
        <v>0</v>
      </c>
      <c r="V66" s="21">
        <v>407700</v>
      </c>
    </row>
    <row r="67" spans="1:22" ht="63.75" hidden="1" customHeight="1" thickBot="1" x14ac:dyDescent="0.25">
      <c r="A67" s="18" t="s">
        <v>43</v>
      </c>
      <c r="B67" s="49" t="s">
        <v>16</v>
      </c>
      <c r="C67" s="49" t="s">
        <v>21</v>
      </c>
      <c r="D67" s="49" t="s">
        <v>18</v>
      </c>
      <c r="E67" s="20">
        <v>1100</v>
      </c>
      <c r="F67" s="21">
        <v>1449.38</v>
      </c>
      <c r="G67" s="21">
        <v>1594318</v>
      </c>
      <c r="H67" s="21">
        <v>0</v>
      </c>
      <c r="I67" s="21">
        <v>0</v>
      </c>
      <c r="J67" s="21">
        <v>1594318</v>
      </c>
      <c r="K67" s="20">
        <v>1100</v>
      </c>
      <c r="L67" s="21">
        <v>1440.92</v>
      </c>
      <c r="M67" s="21">
        <v>1585012</v>
      </c>
      <c r="N67" s="21">
        <v>0</v>
      </c>
      <c r="O67" s="21">
        <v>0</v>
      </c>
      <c r="P67" s="21">
        <v>1585012</v>
      </c>
      <c r="Q67" s="20">
        <v>1100</v>
      </c>
      <c r="R67" s="21">
        <v>1440.92</v>
      </c>
      <c r="S67" s="21">
        <v>1585012</v>
      </c>
      <c r="T67" s="21">
        <v>0</v>
      </c>
      <c r="U67" s="21">
        <v>0</v>
      </c>
      <c r="V67" s="21">
        <v>1585012</v>
      </c>
    </row>
    <row r="68" spans="1:22" ht="76.5" hidden="1" customHeight="1" thickBot="1" x14ac:dyDescent="0.25">
      <c r="A68" s="18" t="s">
        <v>43</v>
      </c>
      <c r="B68" s="49" t="s">
        <v>16</v>
      </c>
      <c r="C68" s="49" t="s">
        <v>50</v>
      </c>
      <c r="D68" s="49" t="s">
        <v>18</v>
      </c>
      <c r="E68" s="20">
        <v>9140</v>
      </c>
      <c r="F68" s="21">
        <v>1105.99</v>
      </c>
      <c r="G68" s="21">
        <v>10108748.6</v>
      </c>
      <c r="H68" s="21">
        <v>636400</v>
      </c>
      <c r="I68" s="21">
        <v>275833.40000000002</v>
      </c>
      <c r="J68" s="21">
        <v>11020982</v>
      </c>
      <c r="K68" s="20">
        <v>9140</v>
      </c>
      <c r="L68" s="21">
        <v>1060.8</v>
      </c>
      <c r="M68" s="21">
        <v>9695712</v>
      </c>
      <c r="N68" s="21">
        <v>636400</v>
      </c>
      <c r="O68" s="21">
        <v>159076</v>
      </c>
      <c r="P68" s="21">
        <v>10491188</v>
      </c>
      <c r="Q68" s="20">
        <v>9140</v>
      </c>
      <c r="R68" s="21">
        <v>1060.8</v>
      </c>
      <c r="S68" s="21">
        <v>9695712</v>
      </c>
      <c r="T68" s="21">
        <v>636400</v>
      </c>
      <c r="U68" s="21">
        <v>159076</v>
      </c>
      <c r="V68" s="21">
        <v>10491188</v>
      </c>
    </row>
    <row r="69" spans="1:22" ht="53.25" hidden="1" thickBot="1" x14ac:dyDescent="0.25">
      <c r="A69" s="18" t="s">
        <v>43</v>
      </c>
      <c r="B69" s="49" t="s">
        <v>29</v>
      </c>
      <c r="C69" s="49" t="s">
        <v>30</v>
      </c>
      <c r="D69" s="49" t="s">
        <v>31</v>
      </c>
      <c r="E69" s="20">
        <v>1427</v>
      </c>
      <c r="F69" s="21">
        <v>12953.89</v>
      </c>
      <c r="G69" s="21">
        <v>18485200</v>
      </c>
      <c r="H69" s="21">
        <v>0</v>
      </c>
      <c r="I69" s="21">
        <v>0</v>
      </c>
      <c r="J69" s="21">
        <v>18485200</v>
      </c>
      <c r="K69" s="20">
        <v>1427</v>
      </c>
      <c r="L69" s="21">
        <v>12953.89</v>
      </c>
      <c r="M69" s="21">
        <v>18485200</v>
      </c>
      <c r="N69" s="21">
        <v>0</v>
      </c>
      <c r="O69" s="21">
        <v>0</v>
      </c>
      <c r="P69" s="21">
        <v>18485200</v>
      </c>
      <c r="Q69" s="20">
        <v>1427</v>
      </c>
      <c r="R69" s="21">
        <v>12953.89</v>
      </c>
      <c r="S69" s="21">
        <v>18485200</v>
      </c>
      <c r="T69" s="21">
        <v>0</v>
      </c>
      <c r="U69" s="21">
        <v>0</v>
      </c>
      <c r="V69" s="21">
        <v>18485200</v>
      </c>
    </row>
    <row r="70" spans="1:22" ht="13.5" hidden="1" thickBot="1" x14ac:dyDescent="0.25">
      <c r="A70" s="49" t="s">
        <v>54</v>
      </c>
      <c r="B70" s="49"/>
      <c r="C70" s="49"/>
      <c r="D70" s="49"/>
      <c r="E70" s="20"/>
      <c r="F70" s="21"/>
      <c r="G70" s="23">
        <f>SUM(G66:G69)</f>
        <v>30284966.600000001</v>
      </c>
      <c r="H70" s="23">
        <f t="shared" ref="H70:J70" si="21">SUM(H66:H69)</f>
        <v>636400</v>
      </c>
      <c r="I70" s="23">
        <f t="shared" si="21"/>
        <v>275833.40000000002</v>
      </c>
      <c r="J70" s="23">
        <f t="shared" si="21"/>
        <v>31197200</v>
      </c>
      <c r="K70" s="20"/>
      <c r="L70" s="21"/>
      <c r="M70" s="23">
        <f>SUM(M66:M69)</f>
        <v>30173624</v>
      </c>
      <c r="N70" s="23">
        <f t="shared" ref="N70:P70" si="22">SUM(N66:N69)</f>
        <v>636400</v>
      </c>
      <c r="O70" s="23">
        <f t="shared" si="22"/>
        <v>159076</v>
      </c>
      <c r="P70" s="23">
        <f t="shared" si="22"/>
        <v>30969100</v>
      </c>
      <c r="Q70" s="20"/>
      <c r="R70" s="21"/>
      <c r="S70" s="23">
        <f>SUM(S66:S69)</f>
        <v>30173624</v>
      </c>
      <c r="T70" s="23">
        <f t="shared" ref="T70:V70" si="23">SUM(T66:T69)</f>
        <v>636400</v>
      </c>
      <c r="U70" s="23">
        <f t="shared" si="23"/>
        <v>159076</v>
      </c>
      <c r="V70" s="23">
        <f t="shared" si="23"/>
        <v>30969100</v>
      </c>
    </row>
    <row r="71" spans="1:22" ht="42.75" hidden="1" customHeight="1" thickBot="1" x14ac:dyDescent="0.25">
      <c r="A71" s="18" t="s">
        <v>44</v>
      </c>
      <c r="B71" s="49" t="s">
        <v>16</v>
      </c>
      <c r="C71" s="49" t="s">
        <v>17</v>
      </c>
      <c r="D71" s="49" t="s">
        <v>18</v>
      </c>
      <c r="E71" s="20">
        <v>915</v>
      </c>
      <c r="F71" s="21">
        <v>387.87</v>
      </c>
      <c r="G71" s="21">
        <v>354900</v>
      </c>
      <c r="H71" s="21">
        <v>0</v>
      </c>
      <c r="I71" s="21">
        <v>0</v>
      </c>
      <c r="J71" s="21">
        <v>354900</v>
      </c>
      <c r="K71" s="20">
        <v>915</v>
      </c>
      <c r="L71" s="21">
        <v>387.87</v>
      </c>
      <c r="M71" s="21">
        <v>354900</v>
      </c>
      <c r="N71" s="21">
        <v>0</v>
      </c>
      <c r="O71" s="21">
        <v>0</v>
      </c>
      <c r="P71" s="21">
        <v>354900</v>
      </c>
      <c r="Q71" s="20">
        <v>915</v>
      </c>
      <c r="R71" s="21">
        <v>387.87</v>
      </c>
      <c r="S71" s="21">
        <v>354900</v>
      </c>
      <c r="T71" s="21">
        <v>0</v>
      </c>
      <c r="U71" s="21">
        <v>0</v>
      </c>
      <c r="V71" s="21">
        <v>354900</v>
      </c>
    </row>
    <row r="72" spans="1:22" ht="75.75" hidden="1" customHeight="1" thickBot="1" x14ac:dyDescent="0.25">
      <c r="A72" s="18" t="s">
        <v>44</v>
      </c>
      <c r="B72" s="49" t="s">
        <v>16</v>
      </c>
      <c r="C72" s="49" t="s">
        <v>50</v>
      </c>
      <c r="D72" s="49" t="s">
        <v>18</v>
      </c>
      <c r="E72" s="20">
        <v>13252</v>
      </c>
      <c r="F72" s="21">
        <v>1707.6</v>
      </c>
      <c r="G72" s="21">
        <v>22629115.199999999</v>
      </c>
      <c r="H72" s="21">
        <v>1111900</v>
      </c>
      <c r="I72" s="21">
        <v>1572984.8</v>
      </c>
      <c r="J72" s="21">
        <v>25314000</v>
      </c>
      <c r="K72" s="20">
        <v>13252</v>
      </c>
      <c r="L72" s="21">
        <v>1572.44</v>
      </c>
      <c r="M72" s="21">
        <v>20837974.879999999</v>
      </c>
      <c r="N72" s="21">
        <v>1111900</v>
      </c>
      <c r="O72" s="21">
        <v>1572125.12</v>
      </c>
      <c r="P72" s="21">
        <v>23522000</v>
      </c>
      <c r="Q72" s="20">
        <v>13252</v>
      </c>
      <c r="R72" s="21">
        <v>1572.51</v>
      </c>
      <c r="S72" s="21">
        <v>20838902.52</v>
      </c>
      <c r="T72" s="21">
        <v>1111900</v>
      </c>
      <c r="U72" s="21">
        <v>1572197.48</v>
      </c>
      <c r="V72" s="21">
        <v>23523000</v>
      </c>
    </row>
    <row r="73" spans="1:22" ht="42.75" hidden="1" thickBot="1" x14ac:dyDescent="0.25">
      <c r="A73" s="18" t="s">
        <v>44</v>
      </c>
      <c r="B73" s="49" t="s">
        <v>29</v>
      </c>
      <c r="C73" s="49" t="s">
        <v>30</v>
      </c>
      <c r="D73" s="49" t="s">
        <v>31</v>
      </c>
      <c r="E73" s="20">
        <v>759</v>
      </c>
      <c r="F73" s="21">
        <v>12337.02</v>
      </c>
      <c r="G73" s="21">
        <v>9363800</v>
      </c>
      <c r="H73" s="21">
        <v>0</v>
      </c>
      <c r="I73" s="21">
        <v>0</v>
      </c>
      <c r="J73" s="21">
        <v>9363800</v>
      </c>
      <c r="K73" s="20">
        <v>759</v>
      </c>
      <c r="L73" s="21">
        <v>12337.02</v>
      </c>
      <c r="M73" s="21">
        <v>9363800</v>
      </c>
      <c r="N73" s="21">
        <v>0</v>
      </c>
      <c r="O73" s="21">
        <v>0</v>
      </c>
      <c r="P73" s="21">
        <v>9363800</v>
      </c>
      <c r="Q73" s="20">
        <v>759</v>
      </c>
      <c r="R73" s="21">
        <v>12337.02</v>
      </c>
      <c r="S73" s="21">
        <v>9363800</v>
      </c>
      <c r="T73" s="21">
        <v>0</v>
      </c>
      <c r="U73" s="21">
        <v>0</v>
      </c>
      <c r="V73" s="21">
        <v>9363800</v>
      </c>
    </row>
    <row r="74" spans="1:22" ht="13.5" hidden="1" thickBot="1" x14ac:dyDescent="0.25">
      <c r="A74" s="49" t="s">
        <v>54</v>
      </c>
      <c r="B74" s="49"/>
      <c r="C74" s="49"/>
      <c r="D74" s="49"/>
      <c r="E74" s="20"/>
      <c r="F74" s="21"/>
      <c r="G74" s="23">
        <f>SUM(G71:G73)</f>
        <v>32347815.199999999</v>
      </c>
      <c r="H74" s="23">
        <f t="shared" ref="H74:J74" si="24">SUM(H71:H73)</f>
        <v>1111900</v>
      </c>
      <c r="I74" s="23">
        <f t="shared" si="24"/>
        <v>1572984.8</v>
      </c>
      <c r="J74" s="23">
        <f t="shared" si="24"/>
        <v>35032700</v>
      </c>
      <c r="K74" s="20"/>
      <c r="L74" s="21"/>
      <c r="M74" s="23">
        <f>SUM(M71:M73)</f>
        <v>30556674.879999999</v>
      </c>
      <c r="N74" s="23">
        <f t="shared" ref="N74:P74" si="25">SUM(N71:N73)</f>
        <v>1111900</v>
      </c>
      <c r="O74" s="23">
        <f t="shared" si="25"/>
        <v>1572125.12</v>
      </c>
      <c r="P74" s="23">
        <f t="shared" si="25"/>
        <v>33240700</v>
      </c>
      <c r="Q74" s="20"/>
      <c r="R74" s="21"/>
      <c r="S74" s="23">
        <f>SUM(S71:S73)</f>
        <v>30557602.52</v>
      </c>
      <c r="T74" s="23">
        <f t="shared" ref="T74:V74" si="26">SUM(T71:T73)</f>
        <v>1111900</v>
      </c>
      <c r="U74" s="23">
        <f t="shared" si="26"/>
        <v>1572197.48</v>
      </c>
      <c r="V74" s="23">
        <f t="shared" si="26"/>
        <v>33241700</v>
      </c>
    </row>
    <row r="75" spans="1:22" ht="42.75" hidden="1" customHeight="1" thickBot="1" x14ac:dyDescent="0.25">
      <c r="A75" s="18" t="s">
        <v>45</v>
      </c>
      <c r="B75" s="49" t="s">
        <v>16</v>
      </c>
      <c r="C75" s="49" t="s">
        <v>17</v>
      </c>
      <c r="D75" s="49" t="s">
        <v>18</v>
      </c>
      <c r="E75" s="20">
        <v>2565</v>
      </c>
      <c r="F75" s="21">
        <v>388.65</v>
      </c>
      <c r="G75" s="21">
        <v>996900</v>
      </c>
      <c r="H75" s="21">
        <v>0</v>
      </c>
      <c r="I75" s="21">
        <v>0</v>
      </c>
      <c r="J75" s="21">
        <v>996900</v>
      </c>
      <c r="K75" s="20">
        <v>2565</v>
      </c>
      <c r="L75" s="21">
        <v>388.65</v>
      </c>
      <c r="M75" s="21">
        <v>996900</v>
      </c>
      <c r="N75" s="21">
        <v>0</v>
      </c>
      <c r="O75" s="21">
        <v>0</v>
      </c>
      <c r="P75" s="21">
        <v>996900</v>
      </c>
      <c r="Q75" s="20">
        <v>2565</v>
      </c>
      <c r="R75" s="21">
        <v>388.65</v>
      </c>
      <c r="S75" s="21">
        <v>996900</v>
      </c>
      <c r="T75" s="21">
        <v>0</v>
      </c>
      <c r="U75" s="21">
        <v>0</v>
      </c>
      <c r="V75" s="21">
        <v>996900</v>
      </c>
    </row>
    <row r="76" spans="1:22" ht="66" hidden="1" customHeight="1" thickBot="1" x14ac:dyDescent="0.25">
      <c r="A76" s="18" t="s">
        <v>45</v>
      </c>
      <c r="B76" s="49" t="s">
        <v>16</v>
      </c>
      <c r="C76" s="49" t="s">
        <v>21</v>
      </c>
      <c r="D76" s="49" t="s">
        <v>18</v>
      </c>
      <c r="E76" s="20">
        <v>1350</v>
      </c>
      <c r="F76" s="21">
        <v>1563.48</v>
      </c>
      <c r="G76" s="21">
        <v>2110700</v>
      </c>
      <c r="H76" s="21">
        <v>0</v>
      </c>
      <c r="I76" s="21">
        <v>0</v>
      </c>
      <c r="J76" s="21">
        <v>2110700</v>
      </c>
      <c r="K76" s="20">
        <v>1400</v>
      </c>
      <c r="L76" s="21">
        <v>1480.23</v>
      </c>
      <c r="M76" s="21">
        <v>2072325</v>
      </c>
      <c r="N76" s="21">
        <v>0</v>
      </c>
      <c r="O76" s="21">
        <v>0</v>
      </c>
      <c r="P76" s="21">
        <v>2072325</v>
      </c>
      <c r="Q76" s="20">
        <v>1400</v>
      </c>
      <c r="R76" s="21">
        <v>1480.23</v>
      </c>
      <c r="S76" s="21">
        <v>2072325</v>
      </c>
      <c r="T76" s="21">
        <v>0</v>
      </c>
      <c r="U76" s="21">
        <v>0</v>
      </c>
      <c r="V76" s="21">
        <v>2072325</v>
      </c>
    </row>
    <row r="77" spans="1:22" ht="75" hidden="1" customHeight="1" thickBot="1" x14ac:dyDescent="0.25">
      <c r="A77" s="18" t="s">
        <v>45</v>
      </c>
      <c r="B77" s="49" t="s">
        <v>16</v>
      </c>
      <c r="C77" s="49" t="s">
        <v>50</v>
      </c>
      <c r="D77" s="49" t="s">
        <v>18</v>
      </c>
      <c r="E77" s="20">
        <v>22000</v>
      </c>
      <c r="F77" s="21">
        <v>1303.2</v>
      </c>
      <c r="G77" s="21">
        <v>28670400</v>
      </c>
      <c r="H77" s="21">
        <v>2000000</v>
      </c>
      <c r="I77" s="21">
        <v>0</v>
      </c>
      <c r="J77" s="21">
        <v>30670400</v>
      </c>
      <c r="K77" s="20">
        <v>22500</v>
      </c>
      <c r="L77" s="21">
        <v>1248.3900000000001</v>
      </c>
      <c r="M77" s="21">
        <v>28088775</v>
      </c>
      <c r="N77" s="21">
        <v>2000000</v>
      </c>
      <c r="O77" s="21">
        <v>0</v>
      </c>
      <c r="P77" s="21">
        <v>30088775</v>
      </c>
      <c r="Q77" s="20">
        <v>22500</v>
      </c>
      <c r="R77" s="21">
        <v>1248.3900000000001</v>
      </c>
      <c r="S77" s="21">
        <v>28088775</v>
      </c>
      <c r="T77" s="21">
        <v>2000000</v>
      </c>
      <c r="U77" s="21">
        <v>0</v>
      </c>
      <c r="V77" s="21">
        <v>30088775</v>
      </c>
    </row>
    <row r="78" spans="1:22" ht="42.75" hidden="1" thickBot="1" x14ac:dyDescent="0.25">
      <c r="A78" s="18" t="s">
        <v>45</v>
      </c>
      <c r="B78" s="49" t="s">
        <v>29</v>
      </c>
      <c r="C78" s="49" t="s">
        <v>30</v>
      </c>
      <c r="D78" s="49" t="s">
        <v>31</v>
      </c>
      <c r="E78" s="20">
        <v>3320</v>
      </c>
      <c r="F78" s="21">
        <v>11831.54</v>
      </c>
      <c r="G78" s="21">
        <v>39280700</v>
      </c>
      <c r="H78" s="21">
        <v>0</v>
      </c>
      <c r="I78" s="21">
        <v>0</v>
      </c>
      <c r="J78" s="21">
        <v>39280700</v>
      </c>
      <c r="K78" s="20">
        <v>3320</v>
      </c>
      <c r="L78" s="21">
        <v>11831.54</v>
      </c>
      <c r="M78" s="21">
        <v>39280700</v>
      </c>
      <c r="N78" s="21">
        <v>0</v>
      </c>
      <c r="O78" s="21">
        <v>0</v>
      </c>
      <c r="P78" s="21">
        <v>39280700</v>
      </c>
      <c r="Q78" s="20">
        <v>3320</v>
      </c>
      <c r="R78" s="21">
        <v>11831.54</v>
      </c>
      <c r="S78" s="21">
        <v>39280700</v>
      </c>
      <c r="T78" s="21">
        <v>0</v>
      </c>
      <c r="U78" s="21">
        <v>0</v>
      </c>
      <c r="V78" s="21">
        <v>39280700</v>
      </c>
    </row>
    <row r="79" spans="1:22" ht="13.5" hidden="1" thickBot="1" x14ac:dyDescent="0.25">
      <c r="A79" s="49" t="s">
        <v>54</v>
      </c>
      <c r="B79" s="49"/>
      <c r="C79" s="49"/>
      <c r="D79" s="49"/>
      <c r="E79" s="20"/>
      <c r="F79" s="21"/>
      <c r="G79" s="23">
        <f>SUM(G75:G78)</f>
        <v>71058700</v>
      </c>
      <c r="H79" s="23">
        <f t="shared" ref="H79:J79" si="27">SUM(H75:H78)</f>
        <v>2000000</v>
      </c>
      <c r="I79" s="23">
        <f t="shared" si="27"/>
        <v>0</v>
      </c>
      <c r="J79" s="23">
        <f t="shared" si="27"/>
        <v>73058700</v>
      </c>
      <c r="K79" s="20"/>
      <c r="L79" s="21"/>
      <c r="M79" s="23">
        <f>SUM(M75:M78)</f>
        <v>70438700</v>
      </c>
      <c r="N79" s="23">
        <f t="shared" ref="N79:P79" si="28">SUM(N75:N78)</f>
        <v>2000000</v>
      </c>
      <c r="O79" s="23">
        <f t="shared" si="28"/>
        <v>0</v>
      </c>
      <c r="P79" s="23">
        <f t="shared" si="28"/>
        <v>72438700</v>
      </c>
      <c r="Q79" s="20"/>
      <c r="R79" s="21"/>
      <c r="S79" s="23">
        <f>SUM(S75:S78)</f>
        <v>70438700</v>
      </c>
      <c r="T79" s="23">
        <f t="shared" ref="T79:V79" si="29">SUM(T75:T78)</f>
        <v>2000000</v>
      </c>
      <c r="U79" s="23">
        <f t="shared" si="29"/>
        <v>0</v>
      </c>
      <c r="V79" s="23">
        <f t="shared" si="29"/>
        <v>72438700</v>
      </c>
    </row>
    <row r="80" spans="1:22" ht="77.25" hidden="1" customHeight="1" thickBot="1" x14ac:dyDescent="0.25">
      <c r="A80" s="18" t="s">
        <v>46</v>
      </c>
      <c r="B80" s="49" t="s">
        <v>16</v>
      </c>
      <c r="C80" s="49" t="s">
        <v>50</v>
      </c>
      <c r="D80" s="49" t="s">
        <v>18</v>
      </c>
      <c r="E80" s="20">
        <v>21214</v>
      </c>
      <c r="F80" s="21">
        <v>1365.01</v>
      </c>
      <c r="G80" s="21">
        <v>28957322.140000001</v>
      </c>
      <c r="H80" s="24"/>
      <c r="I80" s="21">
        <v>349177.86</v>
      </c>
      <c r="J80" s="21">
        <v>29306500</v>
      </c>
      <c r="K80" s="20">
        <v>21214</v>
      </c>
      <c r="L80" s="21">
        <v>1377.01</v>
      </c>
      <c r="M80" s="21">
        <v>29211890.140000001</v>
      </c>
      <c r="N80" s="24"/>
      <c r="O80" s="21">
        <v>349309.86</v>
      </c>
      <c r="P80" s="21">
        <v>29561200</v>
      </c>
      <c r="Q80" s="20">
        <v>21214</v>
      </c>
      <c r="R80" s="21">
        <v>1377.01</v>
      </c>
      <c r="S80" s="21">
        <v>29211890.140000001</v>
      </c>
      <c r="T80" s="24"/>
      <c r="U80" s="21">
        <v>349309.86</v>
      </c>
      <c r="V80" s="21">
        <v>29561200</v>
      </c>
    </row>
    <row r="81" spans="1:22" ht="104.25" hidden="1" customHeight="1" thickBot="1" x14ac:dyDescent="0.25">
      <c r="A81" s="18" t="s">
        <v>46</v>
      </c>
      <c r="B81" s="49" t="s">
        <v>16</v>
      </c>
      <c r="C81" s="49" t="s">
        <v>25</v>
      </c>
      <c r="D81" s="49" t="s">
        <v>26</v>
      </c>
      <c r="E81" s="20">
        <v>250</v>
      </c>
      <c r="F81" s="21">
        <v>12800</v>
      </c>
      <c r="G81" s="21">
        <v>3200000</v>
      </c>
      <c r="H81" s="21">
        <v>0</v>
      </c>
      <c r="I81" s="21">
        <v>0</v>
      </c>
      <c r="J81" s="21">
        <v>3200000</v>
      </c>
      <c r="K81" s="20">
        <v>250</v>
      </c>
      <c r="L81" s="21">
        <v>12804</v>
      </c>
      <c r="M81" s="21">
        <v>3201000</v>
      </c>
      <c r="N81" s="21">
        <v>0</v>
      </c>
      <c r="O81" s="21">
        <v>0</v>
      </c>
      <c r="P81" s="21">
        <v>3201000</v>
      </c>
      <c r="Q81" s="20">
        <v>250</v>
      </c>
      <c r="R81" s="21">
        <v>12804</v>
      </c>
      <c r="S81" s="21">
        <v>3201000</v>
      </c>
      <c r="T81" s="21">
        <v>0</v>
      </c>
      <c r="U81" s="21">
        <v>0</v>
      </c>
      <c r="V81" s="21">
        <v>3201000</v>
      </c>
    </row>
    <row r="82" spans="1:22" ht="102" hidden="1" customHeight="1" thickBot="1" x14ac:dyDescent="0.25">
      <c r="A82" s="18" t="s">
        <v>46</v>
      </c>
      <c r="B82" s="49" t="s">
        <v>16</v>
      </c>
      <c r="C82" s="49" t="s">
        <v>27</v>
      </c>
      <c r="D82" s="49" t="s">
        <v>28</v>
      </c>
      <c r="E82" s="20">
        <v>550</v>
      </c>
      <c r="F82" s="21">
        <v>52881.82</v>
      </c>
      <c r="G82" s="21">
        <v>29085001</v>
      </c>
      <c r="H82" s="21">
        <v>418000</v>
      </c>
      <c r="I82" s="21">
        <v>174599</v>
      </c>
      <c r="J82" s="21">
        <v>29677600</v>
      </c>
      <c r="K82" s="20">
        <v>550</v>
      </c>
      <c r="L82" s="21">
        <v>52962.45</v>
      </c>
      <c r="M82" s="21">
        <v>29129347.5</v>
      </c>
      <c r="N82" s="21">
        <v>418000</v>
      </c>
      <c r="O82" s="21">
        <v>174652.5</v>
      </c>
      <c r="P82" s="21">
        <v>29722000</v>
      </c>
      <c r="Q82" s="20">
        <v>550</v>
      </c>
      <c r="R82" s="21">
        <v>52962.45</v>
      </c>
      <c r="S82" s="21">
        <v>29129347.5</v>
      </c>
      <c r="T82" s="21">
        <v>418000</v>
      </c>
      <c r="U82" s="21">
        <v>174652.5</v>
      </c>
      <c r="V82" s="21">
        <v>29722000</v>
      </c>
    </row>
    <row r="83" spans="1:22" ht="42.75" hidden="1" thickBot="1" x14ac:dyDescent="0.25">
      <c r="A83" s="18" t="s">
        <v>46</v>
      </c>
      <c r="B83" s="49" t="s">
        <v>29</v>
      </c>
      <c r="C83" s="49" t="s">
        <v>30</v>
      </c>
      <c r="D83" s="49" t="s">
        <v>31</v>
      </c>
      <c r="E83" s="20">
        <v>176</v>
      </c>
      <c r="F83" s="21">
        <v>9367.0499999999993</v>
      </c>
      <c r="G83" s="21">
        <v>1648600</v>
      </c>
      <c r="H83" s="21">
        <v>0</v>
      </c>
      <c r="I83" s="21">
        <v>0</v>
      </c>
      <c r="J83" s="21">
        <v>1648600</v>
      </c>
      <c r="K83" s="20">
        <v>176</v>
      </c>
      <c r="L83" s="21">
        <v>9367.0499999999993</v>
      </c>
      <c r="M83" s="21">
        <v>1648600</v>
      </c>
      <c r="N83" s="21">
        <v>0</v>
      </c>
      <c r="O83" s="21">
        <v>0</v>
      </c>
      <c r="P83" s="21">
        <v>1648600</v>
      </c>
      <c r="Q83" s="20">
        <v>176</v>
      </c>
      <c r="R83" s="21">
        <v>9367.0499999999993</v>
      </c>
      <c r="S83" s="21">
        <v>1648600</v>
      </c>
      <c r="T83" s="21">
        <v>0</v>
      </c>
      <c r="U83" s="21">
        <v>0</v>
      </c>
      <c r="V83" s="21">
        <v>1648600</v>
      </c>
    </row>
    <row r="84" spans="1:22" ht="13.5" hidden="1" thickBot="1" x14ac:dyDescent="0.25">
      <c r="A84" s="49" t="s">
        <v>54</v>
      </c>
      <c r="B84" s="49"/>
      <c r="C84" s="49"/>
      <c r="D84" s="49"/>
      <c r="E84" s="20"/>
      <c r="F84" s="21"/>
      <c r="G84" s="23">
        <f>SUM(G80:G83)</f>
        <v>62890923.140000001</v>
      </c>
      <c r="H84" s="23">
        <f t="shared" ref="H84:J84" si="30">SUM(H80:H83)</f>
        <v>418000</v>
      </c>
      <c r="I84" s="23">
        <f t="shared" si="30"/>
        <v>523776.86</v>
      </c>
      <c r="J84" s="23">
        <f t="shared" si="30"/>
        <v>63832700</v>
      </c>
      <c r="K84" s="20"/>
      <c r="L84" s="21"/>
      <c r="M84" s="23">
        <f>SUM(M80:M83)</f>
        <v>63190837.640000001</v>
      </c>
      <c r="N84" s="23">
        <f t="shared" ref="N84:P84" si="31">SUM(N80:N83)</f>
        <v>418000</v>
      </c>
      <c r="O84" s="23">
        <f t="shared" si="31"/>
        <v>523962.36</v>
      </c>
      <c r="P84" s="23">
        <f t="shared" si="31"/>
        <v>64132800</v>
      </c>
      <c r="Q84" s="20"/>
      <c r="R84" s="21"/>
      <c r="S84" s="23">
        <f>SUM(S80:S83)</f>
        <v>63190837.640000001</v>
      </c>
      <c r="T84" s="23">
        <f t="shared" ref="T84:V84" si="32">SUM(T80:T83)</f>
        <v>418000</v>
      </c>
      <c r="U84" s="23">
        <f t="shared" si="32"/>
        <v>523962.36</v>
      </c>
      <c r="V84" s="23">
        <f t="shared" si="32"/>
        <v>64132800</v>
      </c>
    </row>
    <row r="85" spans="1:22" ht="95.25" hidden="1" thickBot="1" x14ac:dyDescent="0.25">
      <c r="A85" s="25" t="s">
        <v>55</v>
      </c>
      <c r="B85" s="25" t="s">
        <v>29</v>
      </c>
      <c r="C85" s="25" t="s">
        <v>56</v>
      </c>
      <c r="D85" s="25" t="s">
        <v>57</v>
      </c>
      <c r="E85" s="26">
        <v>30000</v>
      </c>
      <c r="F85" s="27">
        <f>G85/E85</f>
        <v>20736.133566666667</v>
      </c>
      <c r="G85" s="27">
        <f>J85-I85-H85</f>
        <v>622084007</v>
      </c>
      <c r="H85" s="27">
        <v>2456200</v>
      </c>
      <c r="I85" s="27">
        <v>1857593</v>
      </c>
      <c r="J85" s="27">
        <v>626397800</v>
      </c>
      <c r="K85" s="26">
        <v>30000</v>
      </c>
      <c r="L85" s="27">
        <f>M85/K85</f>
        <v>17133.090233333332</v>
      </c>
      <c r="M85" s="27">
        <f>P85-O85-N85</f>
        <v>513992707</v>
      </c>
      <c r="N85" s="27">
        <v>2456200</v>
      </c>
      <c r="O85" s="27">
        <v>1857593</v>
      </c>
      <c r="P85" s="27">
        <v>518306500</v>
      </c>
      <c r="Q85" s="20">
        <v>30000</v>
      </c>
      <c r="R85" s="27">
        <f>S85/Q85</f>
        <v>17133.103566666668</v>
      </c>
      <c r="S85" s="27">
        <f>V85-U85-T85</f>
        <v>513993107</v>
      </c>
      <c r="T85" s="27">
        <v>2456200</v>
      </c>
      <c r="U85" s="27">
        <v>1857593</v>
      </c>
      <c r="V85" s="27">
        <v>518306900</v>
      </c>
    </row>
    <row r="86" spans="1:22" ht="13.5" hidden="1" thickBot="1" x14ac:dyDescent="0.25">
      <c r="A86" s="49" t="s">
        <v>54</v>
      </c>
      <c r="B86" s="49"/>
      <c r="C86" s="49"/>
      <c r="D86" s="49"/>
      <c r="E86" s="26"/>
      <c r="F86" s="27"/>
      <c r="G86" s="28">
        <f>SUM(G85)</f>
        <v>622084007</v>
      </c>
      <c r="H86" s="28">
        <f t="shared" ref="H86:J86" si="33">SUM(H85)</f>
        <v>2456200</v>
      </c>
      <c r="I86" s="28">
        <f t="shared" si="33"/>
        <v>1857593</v>
      </c>
      <c r="J86" s="28">
        <f t="shared" si="33"/>
        <v>626397800</v>
      </c>
      <c r="K86" s="26"/>
      <c r="L86" s="27"/>
      <c r="M86" s="28">
        <f>SUM(M85)</f>
        <v>513992707</v>
      </c>
      <c r="N86" s="28">
        <f t="shared" ref="N86:P86" si="34">SUM(N85)</f>
        <v>2456200</v>
      </c>
      <c r="O86" s="28">
        <f t="shared" si="34"/>
        <v>1857593</v>
      </c>
      <c r="P86" s="28">
        <f t="shared" si="34"/>
        <v>518306500</v>
      </c>
      <c r="Q86" s="20"/>
      <c r="R86" s="27"/>
      <c r="S86" s="28">
        <f>SUM(S85)</f>
        <v>513993107</v>
      </c>
      <c r="T86" s="28">
        <f t="shared" ref="T86:V86" si="35">SUM(T85)</f>
        <v>2456200</v>
      </c>
      <c r="U86" s="28">
        <f t="shared" si="35"/>
        <v>1857593</v>
      </c>
      <c r="V86" s="28">
        <f t="shared" si="35"/>
        <v>518306900</v>
      </c>
    </row>
    <row r="87" spans="1:22" ht="74.25" hidden="1" thickBot="1" x14ac:dyDescent="0.25">
      <c r="A87" s="25" t="s">
        <v>58</v>
      </c>
      <c r="B87" s="25" t="s">
        <v>16</v>
      </c>
      <c r="C87" s="25" t="s">
        <v>21</v>
      </c>
      <c r="D87" s="25" t="s">
        <v>18</v>
      </c>
      <c r="E87" s="26">
        <v>10787</v>
      </c>
      <c r="F87" s="27">
        <f>G87/E87</f>
        <v>21301.872624455362</v>
      </c>
      <c r="G87" s="27">
        <v>229783300</v>
      </c>
      <c r="H87" s="27">
        <v>0</v>
      </c>
      <c r="I87" s="27">
        <v>0</v>
      </c>
      <c r="J87" s="27">
        <f>G87</f>
        <v>229783300</v>
      </c>
      <c r="K87" s="26">
        <v>10787</v>
      </c>
      <c r="L87" s="27">
        <f>M87/K87</f>
        <v>18219.004357096506</v>
      </c>
      <c r="M87" s="27">
        <v>196528400</v>
      </c>
      <c r="N87" s="27">
        <v>0</v>
      </c>
      <c r="O87" s="27">
        <v>0</v>
      </c>
      <c r="P87" s="27">
        <f>M87</f>
        <v>196528400</v>
      </c>
      <c r="Q87" s="20">
        <v>10787</v>
      </c>
      <c r="R87" s="27">
        <f>S87/Q87</f>
        <v>18219.004357096506</v>
      </c>
      <c r="S87" s="27">
        <v>196528400</v>
      </c>
      <c r="T87" s="27">
        <v>0</v>
      </c>
      <c r="U87" s="27">
        <v>0</v>
      </c>
      <c r="V87" s="27">
        <f t="shared" ref="V87:V88" si="36">S87+T87+U87</f>
        <v>196528400</v>
      </c>
    </row>
    <row r="88" spans="1:22" ht="74.25" hidden="1" thickBot="1" x14ac:dyDescent="0.25">
      <c r="A88" s="25" t="s">
        <v>58</v>
      </c>
      <c r="B88" s="25" t="s">
        <v>16</v>
      </c>
      <c r="C88" s="25" t="s">
        <v>25</v>
      </c>
      <c r="D88" s="25" t="s">
        <v>26</v>
      </c>
      <c r="E88" s="26">
        <v>108</v>
      </c>
      <c r="F88" s="27">
        <f>G88/E88</f>
        <v>307186.29629629629</v>
      </c>
      <c r="G88" s="27">
        <f>J88-I88-H88</f>
        <v>33176120</v>
      </c>
      <c r="H88" s="27">
        <v>21000000</v>
      </c>
      <c r="I88" s="27">
        <v>7932480</v>
      </c>
      <c r="J88" s="27">
        <v>62108600</v>
      </c>
      <c r="K88" s="26">
        <v>108</v>
      </c>
      <c r="L88" s="27">
        <f>M88/K88</f>
        <v>159065.25925925927</v>
      </c>
      <c r="M88" s="27">
        <v>17179048</v>
      </c>
      <c r="N88" s="27">
        <v>31922000</v>
      </c>
      <c r="O88" s="27">
        <v>7932452</v>
      </c>
      <c r="P88" s="27">
        <f>M88+N88+O88</f>
        <v>57033500</v>
      </c>
      <c r="Q88" s="20">
        <v>108</v>
      </c>
      <c r="R88" s="27">
        <f>S88/Q88</f>
        <v>159065.25925925927</v>
      </c>
      <c r="S88" s="27">
        <v>17179048</v>
      </c>
      <c r="T88" s="27">
        <v>31922000</v>
      </c>
      <c r="U88" s="27">
        <v>7932452</v>
      </c>
      <c r="V88" s="27">
        <f t="shared" si="36"/>
        <v>57033500</v>
      </c>
    </row>
    <row r="89" spans="1:22" ht="13.5" hidden="1" thickBot="1" x14ac:dyDescent="0.25">
      <c r="A89" s="49" t="s">
        <v>54</v>
      </c>
      <c r="B89" s="49"/>
      <c r="C89" s="49"/>
      <c r="D89" s="49"/>
      <c r="E89" s="26"/>
      <c r="F89" s="27"/>
      <c r="G89" s="28">
        <f>SUM(G87:G88)</f>
        <v>262959420</v>
      </c>
      <c r="H89" s="28">
        <f>SUM(H87:H88)</f>
        <v>21000000</v>
      </c>
      <c r="I89" s="28">
        <f>SUM(I87:I88)</f>
        <v>7932480</v>
      </c>
      <c r="J89" s="28">
        <f>SUM(J87:J88)</f>
        <v>291891900</v>
      </c>
      <c r="K89" s="26"/>
      <c r="L89" s="28"/>
      <c r="M89" s="28">
        <f>SUM(M87:M88)</f>
        <v>213707448</v>
      </c>
      <c r="N89" s="28">
        <f>SUM(N87:N88)</f>
        <v>31922000</v>
      </c>
      <c r="O89" s="28">
        <f>SUM(O87:O88)</f>
        <v>7932452</v>
      </c>
      <c r="P89" s="28">
        <f>SUM(P87:P88)</f>
        <v>253561900</v>
      </c>
      <c r="Q89" s="20"/>
      <c r="R89" s="28"/>
      <c r="S89" s="28">
        <f>SUM(S87:S88)</f>
        <v>213707448</v>
      </c>
      <c r="T89" s="28">
        <f>SUM(T87:T88)</f>
        <v>31922000</v>
      </c>
      <c r="U89" s="28">
        <f>SUM(U87:U88)</f>
        <v>7932452</v>
      </c>
      <c r="V89" s="28">
        <f>SUM(V87:V88)</f>
        <v>253561900</v>
      </c>
    </row>
    <row r="90" spans="1:22" ht="67.5" hidden="1" customHeight="1" thickBot="1" x14ac:dyDescent="0.25">
      <c r="A90" s="25" t="s">
        <v>59</v>
      </c>
      <c r="B90" s="25" t="s">
        <v>16</v>
      </c>
      <c r="C90" s="25" t="s">
        <v>60</v>
      </c>
      <c r="D90" s="25" t="s">
        <v>61</v>
      </c>
      <c r="E90" s="26">
        <v>1750</v>
      </c>
      <c r="F90" s="27">
        <v>5200</v>
      </c>
      <c r="G90" s="27">
        <f t="shared" ref="G90:G91" si="37">ROUND(E90*F90,2)</f>
        <v>9100000</v>
      </c>
      <c r="H90" s="27">
        <v>0</v>
      </c>
      <c r="I90" s="27">
        <v>0</v>
      </c>
      <c r="J90" s="27">
        <f t="shared" ref="J90:J91" si="38">G90+H90+I90</f>
        <v>9100000</v>
      </c>
      <c r="K90" s="26">
        <v>1750</v>
      </c>
      <c r="L90" s="27">
        <v>5200</v>
      </c>
      <c r="M90" s="27">
        <f t="shared" ref="M90:M91" si="39">ROUND(K90*L90,2)</f>
        <v>9100000</v>
      </c>
      <c r="N90" s="27">
        <v>0</v>
      </c>
      <c r="O90" s="27">
        <v>0</v>
      </c>
      <c r="P90" s="27">
        <f t="shared" ref="P90:P91" si="40">M90+N90+O90</f>
        <v>9100000</v>
      </c>
      <c r="Q90" s="20">
        <v>1750</v>
      </c>
      <c r="R90" s="27">
        <v>5200</v>
      </c>
      <c r="S90" s="27">
        <f t="shared" ref="S90" si="41">ROUND(Q90*R90,2)</f>
        <v>9100000</v>
      </c>
      <c r="T90" s="27">
        <v>0</v>
      </c>
      <c r="U90" s="27">
        <v>0</v>
      </c>
      <c r="V90" s="27">
        <f t="shared" ref="V90:V91" si="42">S90+T90+U90</f>
        <v>9100000</v>
      </c>
    </row>
    <row r="91" spans="1:22" ht="53.25" hidden="1" thickBot="1" x14ac:dyDescent="0.25">
      <c r="A91" s="25" t="s">
        <v>59</v>
      </c>
      <c r="B91" s="25" t="s">
        <v>16</v>
      </c>
      <c r="C91" s="25" t="s">
        <v>21</v>
      </c>
      <c r="D91" s="25" t="s">
        <v>18</v>
      </c>
      <c r="E91" s="26">
        <v>2150</v>
      </c>
      <c r="F91" s="27">
        <v>1244.92</v>
      </c>
      <c r="G91" s="27">
        <f t="shared" si="37"/>
        <v>2676578</v>
      </c>
      <c r="H91" s="27">
        <v>0</v>
      </c>
      <c r="I91" s="27">
        <v>0</v>
      </c>
      <c r="J91" s="27">
        <f t="shared" si="38"/>
        <v>2676578</v>
      </c>
      <c r="K91" s="26">
        <v>2100</v>
      </c>
      <c r="L91" s="27">
        <v>1280.54</v>
      </c>
      <c r="M91" s="27">
        <f t="shared" si="39"/>
        <v>2689134</v>
      </c>
      <c r="N91" s="27">
        <v>0</v>
      </c>
      <c r="O91" s="27">
        <v>0</v>
      </c>
      <c r="P91" s="27">
        <f t="shared" si="40"/>
        <v>2689134</v>
      </c>
      <c r="Q91" s="20">
        <v>2000</v>
      </c>
      <c r="R91" s="27">
        <f>S91/Q91</f>
        <v>1629.57</v>
      </c>
      <c r="S91" s="27">
        <v>3259140</v>
      </c>
      <c r="T91" s="27">
        <v>0</v>
      </c>
      <c r="U91" s="27">
        <v>0</v>
      </c>
      <c r="V91" s="27">
        <f t="shared" si="42"/>
        <v>3259140</v>
      </c>
    </row>
    <row r="92" spans="1:22" ht="53.25" hidden="1" thickBot="1" x14ac:dyDescent="0.25">
      <c r="A92" s="25" t="s">
        <v>59</v>
      </c>
      <c r="B92" s="25" t="s">
        <v>16</v>
      </c>
      <c r="C92" s="49" t="s">
        <v>52</v>
      </c>
      <c r="D92" s="25" t="s">
        <v>22</v>
      </c>
      <c r="E92" s="26">
        <v>170</v>
      </c>
      <c r="F92" s="27">
        <f>G92/E92</f>
        <v>1257.1411764705883</v>
      </c>
      <c r="G92" s="27">
        <f>J92</f>
        <v>213714</v>
      </c>
      <c r="H92" s="27">
        <v>0</v>
      </c>
      <c r="I92" s="27">
        <v>0</v>
      </c>
      <c r="J92" s="27">
        <v>213714</v>
      </c>
      <c r="K92" s="26">
        <v>170</v>
      </c>
      <c r="L92" s="27">
        <f>M92/K92</f>
        <v>1257.1411764705883</v>
      </c>
      <c r="M92" s="27">
        <f>P92</f>
        <v>213714</v>
      </c>
      <c r="N92" s="27">
        <v>0</v>
      </c>
      <c r="O92" s="27">
        <v>0</v>
      </c>
      <c r="P92" s="27">
        <v>213714</v>
      </c>
      <c r="Q92" s="20">
        <v>170</v>
      </c>
      <c r="R92" s="27">
        <f>S92/Q92</f>
        <v>1257.1411764705883</v>
      </c>
      <c r="S92" s="27">
        <f>V92</f>
        <v>213714</v>
      </c>
      <c r="T92" s="27">
        <v>0</v>
      </c>
      <c r="U92" s="27">
        <v>0</v>
      </c>
      <c r="V92" s="27">
        <v>213714</v>
      </c>
    </row>
    <row r="93" spans="1:22" ht="53.25" hidden="1" thickBot="1" x14ac:dyDescent="0.25">
      <c r="A93" s="25" t="s">
        <v>59</v>
      </c>
      <c r="B93" s="25" t="s">
        <v>16</v>
      </c>
      <c r="C93" s="49" t="s">
        <v>48</v>
      </c>
      <c r="D93" s="25" t="s">
        <v>22</v>
      </c>
      <c r="E93" s="26">
        <v>145</v>
      </c>
      <c r="F93" s="27">
        <f>G93/E93</f>
        <v>1257.1034482758621</v>
      </c>
      <c r="G93" s="27">
        <f>J93</f>
        <v>182280</v>
      </c>
      <c r="H93" s="27">
        <v>0</v>
      </c>
      <c r="I93" s="27">
        <v>0</v>
      </c>
      <c r="J93" s="27">
        <v>182280</v>
      </c>
      <c r="K93" s="26">
        <v>140</v>
      </c>
      <c r="L93" s="27">
        <f>M93/K93</f>
        <v>1257.1428571428571</v>
      </c>
      <c r="M93" s="27">
        <f>P93</f>
        <v>176000</v>
      </c>
      <c r="N93" s="27">
        <v>0</v>
      </c>
      <c r="O93" s="27">
        <v>0</v>
      </c>
      <c r="P93" s="27">
        <v>176000</v>
      </c>
      <c r="Q93" s="20">
        <v>140</v>
      </c>
      <c r="R93" s="27">
        <f>S93/Q93</f>
        <v>1257.1428571428571</v>
      </c>
      <c r="S93" s="27">
        <f>V93</f>
        <v>176000</v>
      </c>
      <c r="T93" s="27">
        <v>0</v>
      </c>
      <c r="U93" s="27">
        <v>0</v>
      </c>
      <c r="V93" s="27">
        <v>176000</v>
      </c>
    </row>
    <row r="94" spans="1:22" ht="53.25" hidden="1" thickBot="1" x14ac:dyDescent="0.25">
      <c r="A94" s="25" t="s">
        <v>59</v>
      </c>
      <c r="B94" s="25" t="s">
        <v>16</v>
      </c>
      <c r="C94" s="49" t="s">
        <v>49</v>
      </c>
      <c r="D94" s="25" t="s">
        <v>22</v>
      </c>
      <c r="E94" s="26">
        <v>165</v>
      </c>
      <c r="F94" s="27">
        <f>G94/E94</f>
        <v>1257.139393939394</v>
      </c>
      <c r="G94" s="27">
        <f>J94</f>
        <v>207428</v>
      </c>
      <c r="H94" s="27">
        <v>0</v>
      </c>
      <c r="I94" s="27">
        <v>0</v>
      </c>
      <c r="J94" s="27">
        <v>207428</v>
      </c>
      <c r="K94" s="26">
        <v>160</v>
      </c>
      <c r="L94" s="27">
        <f>M94/K94</f>
        <v>1257.2</v>
      </c>
      <c r="M94" s="27">
        <f>P94</f>
        <v>201152</v>
      </c>
      <c r="N94" s="27">
        <v>0</v>
      </c>
      <c r="O94" s="27">
        <v>0</v>
      </c>
      <c r="P94" s="27">
        <v>201152</v>
      </c>
      <c r="Q94" s="20">
        <v>160</v>
      </c>
      <c r="R94" s="27">
        <f>S94/Q94</f>
        <v>1257.1624999999999</v>
      </c>
      <c r="S94" s="27">
        <f>V94</f>
        <v>201146</v>
      </c>
      <c r="T94" s="27">
        <v>0</v>
      </c>
      <c r="U94" s="27">
        <v>0</v>
      </c>
      <c r="V94" s="27">
        <v>201146</v>
      </c>
    </row>
    <row r="95" spans="1:22" ht="53.25" hidden="1" thickBot="1" x14ac:dyDescent="0.25">
      <c r="A95" s="25" t="s">
        <v>59</v>
      </c>
      <c r="B95" s="25" t="s">
        <v>16</v>
      </c>
      <c r="C95" s="25" t="s">
        <v>27</v>
      </c>
      <c r="D95" s="25" t="s">
        <v>28</v>
      </c>
      <c r="E95" s="26">
        <v>552</v>
      </c>
      <c r="F95" s="27">
        <f>G95/E95</f>
        <v>357790.18115942029</v>
      </c>
      <c r="G95" s="27">
        <f>J95</f>
        <v>197500180</v>
      </c>
      <c r="H95" s="27">
        <v>0</v>
      </c>
      <c r="I95" s="27">
        <v>0</v>
      </c>
      <c r="J95" s="27">
        <v>197500180</v>
      </c>
      <c r="K95" s="26">
        <v>552</v>
      </c>
      <c r="L95" s="27">
        <f>M95/K95</f>
        <v>204249.61050724637</v>
      </c>
      <c r="M95" s="27">
        <f>P95</f>
        <v>112745785</v>
      </c>
      <c r="N95" s="27">
        <v>0</v>
      </c>
      <c r="O95" s="27">
        <v>0</v>
      </c>
      <c r="P95" s="27">
        <v>112745785</v>
      </c>
      <c r="Q95" s="20">
        <v>552</v>
      </c>
      <c r="R95" s="27">
        <f>S95/Q95</f>
        <v>215281.31340579709</v>
      </c>
      <c r="S95" s="27">
        <v>118835285</v>
      </c>
      <c r="T95" s="27">
        <v>0</v>
      </c>
      <c r="U95" s="27">
        <v>0</v>
      </c>
      <c r="V95" s="27">
        <f>S95+T95+U95</f>
        <v>118835285</v>
      </c>
    </row>
    <row r="96" spans="1:22" ht="74.25" hidden="1" thickBot="1" x14ac:dyDescent="0.25">
      <c r="A96" s="25" t="s">
        <v>59</v>
      </c>
      <c r="B96" s="25" t="s">
        <v>16</v>
      </c>
      <c r="C96" s="25" t="s">
        <v>62</v>
      </c>
      <c r="D96" s="25" t="s">
        <v>28</v>
      </c>
      <c r="E96" s="26">
        <v>295</v>
      </c>
      <c r="F96" s="27">
        <f>G96/E96</f>
        <v>132207.01694915254</v>
      </c>
      <c r="G96" s="27">
        <v>39001070</v>
      </c>
      <c r="H96" s="27">
        <v>0</v>
      </c>
      <c r="I96" s="27">
        <v>0</v>
      </c>
      <c r="J96" s="27">
        <f>G96+H96+I96</f>
        <v>39001070</v>
      </c>
      <c r="K96" s="26">
        <v>295</v>
      </c>
      <c r="L96" s="27">
        <v>132207</v>
      </c>
      <c r="M96" s="27">
        <f t="shared" ref="M96:M97" si="43">ROUND(K96*L96,2)</f>
        <v>39001065</v>
      </c>
      <c r="N96" s="27">
        <v>0</v>
      </c>
      <c r="O96" s="27">
        <v>0</v>
      </c>
      <c r="P96" s="27">
        <f>M96+N96+O96</f>
        <v>39001065</v>
      </c>
      <c r="Q96" s="20">
        <v>295</v>
      </c>
      <c r="R96" s="27">
        <v>132207</v>
      </c>
      <c r="S96" s="27">
        <v>39001065</v>
      </c>
      <c r="T96" s="27">
        <v>0</v>
      </c>
      <c r="U96" s="27">
        <v>0</v>
      </c>
      <c r="V96" s="27">
        <f>S96+T96+U96</f>
        <v>39001065</v>
      </c>
    </row>
    <row r="97" spans="1:22" ht="53.25" hidden="1" thickBot="1" x14ac:dyDescent="0.25">
      <c r="A97" s="25" t="s">
        <v>59</v>
      </c>
      <c r="B97" s="25" t="s">
        <v>29</v>
      </c>
      <c r="C97" s="25" t="s">
        <v>63</v>
      </c>
      <c r="D97" s="25" t="s">
        <v>64</v>
      </c>
      <c r="E97" s="26">
        <v>16750</v>
      </c>
      <c r="F97" s="27">
        <v>3407</v>
      </c>
      <c r="G97" s="27">
        <f t="shared" ref="G97" si="44">ROUND(E97*F97,2)</f>
        <v>57067250</v>
      </c>
      <c r="H97" s="27">
        <v>2400000</v>
      </c>
      <c r="I97" s="27">
        <v>1666400</v>
      </c>
      <c r="J97" s="27">
        <f>G97+H97+I97</f>
        <v>61133650</v>
      </c>
      <c r="K97" s="26">
        <v>16750</v>
      </c>
      <c r="L97" s="27">
        <v>3407</v>
      </c>
      <c r="M97" s="27">
        <f t="shared" si="43"/>
        <v>57067250</v>
      </c>
      <c r="N97" s="27">
        <v>7400000</v>
      </c>
      <c r="O97" s="27">
        <v>1666400</v>
      </c>
      <c r="P97" s="27">
        <f>M97+N97+O97</f>
        <v>66133650</v>
      </c>
      <c r="Q97" s="20">
        <v>16750</v>
      </c>
      <c r="R97" s="27">
        <v>3407</v>
      </c>
      <c r="S97" s="27">
        <v>57067250</v>
      </c>
      <c r="T97" s="27">
        <v>7400000</v>
      </c>
      <c r="U97" s="27">
        <v>1666400</v>
      </c>
      <c r="V97" s="27">
        <f>S97+T97+U97</f>
        <v>66133650</v>
      </c>
    </row>
    <row r="98" spans="1:22" ht="13.5" hidden="1" thickBot="1" x14ac:dyDescent="0.25">
      <c r="A98" s="49" t="s">
        <v>54</v>
      </c>
      <c r="B98" s="49"/>
      <c r="C98" s="49"/>
      <c r="D98" s="49"/>
      <c r="E98" s="26"/>
      <c r="F98" s="27"/>
      <c r="G98" s="28">
        <f>SUM(G90:G97)</f>
        <v>305948500</v>
      </c>
      <c r="H98" s="28">
        <f>SUM(H90:H97)</f>
        <v>2400000</v>
      </c>
      <c r="I98" s="28">
        <f>SUM(I90:I97)</f>
        <v>1666400</v>
      </c>
      <c r="J98" s="28">
        <f>SUM(J90:J97)</f>
        <v>310014900</v>
      </c>
      <c r="K98" s="26"/>
      <c r="L98" s="28"/>
      <c r="M98" s="28">
        <f>SUM(M90:M97)</f>
        <v>221194100</v>
      </c>
      <c r="N98" s="28">
        <f>SUM(N90:N97)</f>
        <v>7400000</v>
      </c>
      <c r="O98" s="28">
        <f>SUM(O90:O97)</f>
        <v>1666400</v>
      </c>
      <c r="P98" s="28">
        <f>SUM(P90:P97)</f>
        <v>230260500</v>
      </c>
      <c r="Q98" s="20"/>
      <c r="R98" s="28"/>
      <c r="S98" s="28">
        <f>SUM(S90:S97)</f>
        <v>227853600</v>
      </c>
      <c r="T98" s="28">
        <f>SUM(T90:T97)</f>
        <v>7400000</v>
      </c>
      <c r="U98" s="28">
        <f>SUM(U90:U97)</f>
        <v>1666400</v>
      </c>
      <c r="V98" s="28">
        <f>SUM(V90:V97)</f>
        <v>236920000</v>
      </c>
    </row>
    <row r="99" spans="1:22" ht="42.75" hidden="1" thickBot="1" x14ac:dyDescent="0.25">
      <c r="A99" s="25" t="s">
        <v>65</v>
      </c>
      <c r="B99" s="25" t="s">
        <v>16</v>
      </c>
      <c r="C99" s="25" t="s">
        <v>17</v>
      </c>
      <c r="D99" s="25" t="s">
        <v>18</v>
      </c>
      <c r="E99" s="26">
        <v>83</v>
      </c>
      <c r="F99" s="27">
        <f>G99/E99</f>
        <v>387.95180722891564</v>
      </c>
      <c r="G99" s="27">
        <f>J99</f>
        <v>32200</v>
      </c>
      <c r="H99" s="27">
        <v>0</v>
      </c>
      <c r="I99" s="27">
        <v>0</v>
      </c>
      <c r="J99" s="27">
        <v>32200</v>
      </c>
      <c r="K99" s="26">
        <v>83</v>
      </c>
      <c r="L99" s="27">
        <f t="shared" ref="L99:L105" si="45">M99/K99</f>
        <v>387.95180722891564</v>
      </c>
      <c r="M99" s="27">
        <f>P99</f>
        <v>32200</v>
      </c>
      <c r="N99" s="27">
        <v>0</v>
      </c>
      <c r="O99" s="27">
        <v>0</v>
      </c>
      <c r="P99" s="27">
        <v>32200</v>
      </c>
      <c r="Q99" s="20">
        <v>83</v>
      </c>
      <c r="R99" s="27">
        <f>S99/Q99</f>
        <v>387.95180722891564</v>
      </c>
      <c r="S99" s="27">
        <v>32200</v>
      </c>
      <c r="T99" s="27">
        <v>0</v>
      </c>
      <c r="U99" s="27">
        <v>0</v>
      </c>
      <c r="V99" s="27">
        <f t="shared" ref="V99:V106" si="46">S99+T99+U99</f>
        <v>32200</v>
      </c>
    </row>
    <row r="100" spans="1:22" ht="42.75" hidden="1" thickBot="1" x14ac:dyDescent="0.25">
      <c r="A100" s="25" t="s">
        <v>65</v>
      </c>
      <c r="B100" s="25" t="s">
        <v>16</v>
      </c>
      <c r="C100" s="25" t="s">
        <v>60</v>
      </c>
      <c r="D100" s="25" t="s">
        <v>61</v>
      </c>
      <c r="E100" s="26">
        <v>2450</v>
      </c>
      <c r="F100" s="27">
        <v>5200</v>
      </c>
      <c r="G100" s="27">
        <f t="shared" ref="G100" si="47">ROUND(E100*F100,2)</f>
        <v>12740000</v>
      </c>
      <c r="H100" s="27">
        <v>0</v>
      </c>
      <c r="I100" s="27">
        <v>0</v>
      </c>
      <c r="J100" s="27">
        <f>G100+H100+I100</f>
        <v>12740000</v>
      </c>
      <c r="K100" s="26">
        <v>2450</v>
      </c>
      <c r="L100" s="27">
        <f t="shared" si="45"/>
        <v>4456.8571428571431</v>
      </c>
      <c r="M100" s="27">
        <v>10919300</v>
      </c>
      <c r="N100" s="27">
        <v>0</v>
      </c>
      <c r="O100" s="27">
        <v>0</v>
      </c>
      <c r="P100" s="27">
        <f>M100</f>
        <v>10919300</v>
      </c>
      <c r="Q100" s="20">
        <v>2450</v>
      </c>
      <c r="R100" s="27">
        <f>S100/Q100</f>
        <v>4457.1428571428569</v>
      </c>
      <c r="S100" s="27">
        <v>10920000</v>
      </c>
      <c r="T100" s="27">
        <v>0</v>
      </c>
      <c r="U100" s="27">
        <v>0</v>
      </c>
      <c r="V100" s="27">
        <f t="shared" si="46"/>
        <v>10920000</v>
      </c>
    </row>
    <row r="101" spans="1:22" ht="42.75" hidden="1" thickBot="1" x14ac:dyDescent="0.25">
      <c r="A101" s="25" t="s">
        <v>65</v>
      </c>
      <c r="B101" s="25" t="s">
        <v>16</v>
      </c>
      <c r="C101" s="25" t="s">
        <v>21</v>
      </c>
      <c r="D101" s="25" t="s">
        <v>18</v>
      </c>
      <c r="E101" s="26">
        <v>1660</v>
      </c>
      <c r="F101" s="27">
        <f>G101/E101</f>
        <v>1896.5216867469881</v>
      </c>
      <c r="G101" s="27">
        <v>3148226</v>
      </c>
      <c r="H101" s="27">
        <v>0</v>
      </c>
      <c r="I101" s="27">
        <v>0</v>
      </c>
      <c r="J101" s="27">
        <f>G101</f>
        <v>3148226</v>
      </c>
      <c r="K101" s="26">
        <v>1660</v>
      </c>
      <c r="L101" s="27">
        <f t="shared" si="45"/>
        <v>1133.3698795180724</v>
      </c>
      <c r="M101" s="27">
        <v>1881394</v>
      </c>
      <c r="N101" s="27">
        <v>0</v>
      </c>
      <c r="O101" s="27">
        <v>0</v>
      </c>
      <c r="P101" s="27">
        <f>M101</f>
        <v>1881394</v>
      </c>
      <c r="Q101" s="20">
        <v>1660</v>
      </c>
      <c r="R101" s="27">
        <f>S101/Q101</f>
        <v>1133.3698795180724</v>
      </c>
      <c r="S101" s="27">
        <v>1881394</v>
      </c>
      <c r="T101" s="27">
        <v>0</v>
      </c>
      <c r="U101" s="27">
        <v>0</v>
      </c>
      <c r="V101" s="27">
        <f t="shared" si="46"/>
        <v>1881394</v>
      </c>
    </row>
    <row r="102" spans="1:22" ht="42.75" hidden="1" thickBot="1" x14ac:dyDescent="0.25">
      <c r="A102" s="25" t="s">
        <v>65</v>
      </c>
      <c r="B102" s="25" t="s">
        <v>16</v>
      </c>
      <c r="C102" s="49" t="s">
        <v>50</v>
      </c>
      <c r="D102" s="25" t="s">
        <v>18</v>
      </c>
      <c r="E102" s="26">
        <v>10451</v>
      </c>
      <c r="F102" s="27">
        <f>G102/E102</f>
        <v>2487.9699550282271</v>
      </c>
      <c r="G102" s="27">
        <v>26001774</v>
      </c>
      <c r="H102" s="27">
        <v>0</v>
      </c>
      <c r="I102" s="27">
        <v>0</v>
      </c>
      <c r="J102" s="27">
        <f>G102</f>
        <v>26001774</v>
      </c>
      <c r="K102" s="26">
        <v>10451</v>
      </c>
      <c r="L102" s="27">
        <f t="shared" si="45"/>
        <v>1486.8056645297102</v>
      </c>
      <c r="M102" s="27">
        <v>15538606</v>
      </c>
      <c r="N102" s="27">
        <v>0</v>
      </c>
      <c r="O102" s="27">
        <v>0</v>
      </c>
      <c r="P102" s="27">
        <f>M102</f>
        <v>15538606</v>
      </c>
      <c r="Q102" s="20">
        <v>10451</v>
      </c>
      <c r="R102" s="27">
        <f>S102/Q102</f>
        <v>1502.1152042866711</v>
      </c>
      <c r="S102" s="27">
        <v>15698606</v>
      </c>
      <c r="T102" s="27">
        <v>0</v>
      </c>
      <c r="U102" s="27">
        <v>0</v>
      </c>
      <c r="V102" s="27">
        <f t="shared" si="46"/>
        <v>15698606</v>
      </c>
    </row>
    <row r="103" spans="1:22" ht="53.25" hidden="1" thickBot="1" x14ac:dyDescent="0.25">
      <c r="A103" s="25" t="s">
        <v>65</v>
      </c>
      <c r="B103" s="25" t="s">
        <v>16</v>
      </c>
      <c r="C103" s="25" t="s">
        <v>27</v>
      </c>
      <c r="D103" s="25" t="s">
        <v>28</v>
      </c>
      <c r="E103" s="26">
        <v>502</v>
      </c>
      <c r="F103" s="27">
        <f>G103/E103</f>
        <v>506583.6653386454</v>
      </c>
      <c r="G103" s="27">
        <f>J103-I103-H103</f>
        <v>254305000</v>
      </c>
      <c r="H103" s="27">
        <v>30000000</v>
      </c>
      <c r="I103" s="27">
        <v>975000</v>
      </c>
      <c r="J103" s="27">
        <v>285280000</v>
      </c>
      <c r="K103" s="26">
        <v>502</v>
      </c>
      <c r="L103" s="27">
        <f t="shared" si="45"/>
        <v>294766.93227091635</v>
      </c>
      <c r="M103" s="27">
        <f>P103-O103-N103</f>
        <v>147973000</v>
      </c>
      <c r="N103" s="27">
        <v>30000000</v>
      </c>
      <c r="O103" s="27">
        <v>975000</v>
      </c>
      <c r="P103" s="27">
        <v>178948000</v>
      </c>
      <c r="Q103" s="20">
        <v>502</v>
      </c>
      <c r="R103" s="27">
        <v>305428.65000000002</v>
      </c>
      <c r="S103" s="27">
        <v>153512300</v>
      </c>
      <c r="T103" s="27">
        <v>30000000</v>
      </c>
      <c r="U103" s="27">
        <v>975000</v>
      </c>
      <c r="V103" s="27">
        <f t="shared" si="46"/>
        <v>184487300</v>
      </c>
    </row>
    <row r="104" spans="1:22" ht="95.25" hidden="1" thickBot="1" x14ac:dyDescent="0.25">
      <c r="A104" s="25" t="s">
        <v>65</v>
      </c>
      <c r="B104" s="25" t="s">
        <v>29</v>
      </c>
      <c r="C104" s="25" t="s">
        <v>56</v>
      </c>
      <c r="D104" s="25" t="s">
        <v>57</v>
      </c>
      <c r="E104" s="26">
        <v>4500</v>
      </c>
      <c r="F104" s="27">
        <f>G104/E104</f>
        <v>16124.444444444445</v>
      </c>
      <c r="G104" s="27">
        <v>72560000</v>
      </c>
      <c r="H104" s="27">
        <v>0</v>
      </c>
      <c r="I104" s="27">
        <v>0</v>
      </c>
      <c r="J104" s="27">
        <f>G104+H104+I104</f>
        <v>72560000</v>
      </c>
      <c r="K104" s="26">
        <v>4500</v>
      </c>
      <c r="L104" s="27">
        <f t="shared" si="45"/>
        <v>13322.222222222223</v>
      </c>
      <c r="M104" s="27">
        <v>59950000</v>
      </c>
      <c r="N104" s="27">
        <v>0</v>
      </c>
      <c r="O104" s="27">
        <v>0</v>
      </c>
      <c r="P104" s="27">
        <f>M104+N104+O104</f>
        <v>59950000</v>
      </c>
      <c r="Q104" s="20">
        <v>4500</v>
      </c>
      <c r="R104" s="27">
        <f>S104/Q104</f>
        <v>13033.333333333334</v>
      </c>
      <c r="S104" s="27">
        <v>58650000</v>
      </c>
      <c r="T104" s="27">
        <v>0</v>
      </c>
      <c r="U104" s="27">
        <v>0</v>
      </c>
      <c r="V104" s="27">
        <f t="shared" si="46"/>
        <v>58650000</v>
      </c>
    </row>
    <row r="105" spans="1:22" ht="42.75" hidden="1" thickBot="1" x14ac:dyDescent="0.25">
      <c r="A105" s="25" t="s">
        <v>65</v>
      </c>
      <c r="B105" s="25" t="s">
        <v>29</v>
      </c>
      <c r="C105" s="25" t="s">
        <v>30</v>
      </c>
      <c r="D105" s="25" t="s">
        <v>31</v>
      </c>
      <c r="E105" s="26">
        <v>2991</v>
      </c>
      <c r="F105" s="27">
        <f>G105/E105</f>
        <v>11056.402540956202</v>
      </c>
      <c r="G105" s="27">
        <v>33069700</v>
      </c>
      <c r="H105" s="27">
        <v>0</v>
      </c>
      <c r="I105" s="27">
        <v>0</v>
      </c>
      <c r="J105" s="27">
        <f>G105+H105+I105</f>
        <v>33069700</v>
      </c>
      <c r="K105" s="26">
        <v>2991</v>
      </c>
      <c r="L105" s="27">
        <f t="shared" si="45"/>
        <v>11056.402540956202</v>
      </c>
      <c r="M105" s="27">
        <v>33069700</v>
      </c>
      <c r="N105" s="27">
        <v>0</v>
      </c>
      <c r="O105" s="27">
        <v>0</v>
      </c>
      <c r="P105" s="27">
        <f>M105+N105+O105</f>
        <v>33069700</v>
      </c>
      <c r="Q105" s="20">
        <v>2991</v>
      </c>
      <c r="R105" s="27">
        <f>S105/Q105</f>
        <v>11056.402540956202</v>
      </c>
      <c r="S105" s="27">
        <v>33069700</v>
      </c>
      <c r="T105" s="27">
        <v>0</v>
      </c>
      <c r="U105" s="27">
        <v>0</v>
      </c>
      <c r="V105" s="27">
        <f t="shared" si="46"/>
        <v>33069700</v>
      </c>
    </row>
    <row r="106" spans="1:22" ht="42.75" hidden="1" thickBot="1" x14ac:dyDescent="0.25">
      <c r="A106" s="25" t="s">
        <v>65</v>
      </c>
      <c r="B106" s="25" t="s">
        <v>29</v>
      </c>
      <c r="C106" s="25" t="s">
        <v>63</v>
      </c>
      <c r="D106" s="25" t="s">
        <v>64</v>
      </c>
      <c r="E106" s="26">
        <v>4000</v>
      </c>
      <c r="F106" s="27">
        <v>10225</v>
      </c>
      <c r="G106" s="27">
        <f t="shared" ref="G106" si="48">ROUND(E106*F106,2)</f>
        <v>40900000</v>
      </c>
      <c r="H106" s="27">
        <v>0</v>
      </c>
      <c r="I106" s="27">
        <v>0</v>
      </c>
      <c r="J106" s="27">
        <f>G106+H106+I106</f>
        <v>40900000</v>
      </c>
      <c r="K106" s="26">
        <v>4000</v>
      </c>
      <c r="L106" s="27">
        <v>4908</v>
      </c>
      <c r="M106" s="27">
        <f t="shared" ref="M106:M109" si="49">ROUND(K106*L106,2)</f>
        <v>19632000</v>
      </c>
      <c r="N106" s="27">
        <v>0</v>
      </c>
      <c r="O106" s="27">
        <v>0</v>
      </c>
      <c r="P106" s="27">
        <f>M106+N106+O106</f>
        <v>19632000</v>
      </c>
      <c r="Q106" s="20">
        <v>4000</v>
      </c>
      <c r="R106" s="27">
        <v>5079.78</v>
      </c>
      <c r="S106" s="27">
        <v>21632000</v>
      </c>
      <c r="T106" s="27">
        <v>0</v>
      </c>
      <c r="U106" s="27">
        <v>0</v>
      </c>
      <c r="V106" s="27">
        <f t="shared" si="46"/>
        <v>21632000</v>
      </c>
    </row>
    <row r="107" spans="1:22" ht="13.5" hidden="1" thickBot="1" x14ac:dyDescent="0.25">
      <c r="A107" s="49" t="s">
        <v>54</v>
      </c>
      <c r="B107" s="49"/>
      <c r="C107" s="49"/>
      <c r="D107" s="49"/>
      <c r="E107" s="26"/>
      <c r="F107" s="27"/>
      <c r="G107" s="28">
        <f>SUM(G99:G106)</f>
        <v>442756900</v>
      </c>
      <c r="H107" s="28">
        <f>SUM(H99:H106)</f>
        <v>30000000</v>
      </c>
      <c r="I107" s="28">
        <f>SUM(I99:I106)</f>
        <v>975000</v>
      </c>
      <c r="J107" s="28">
        <f>SUM(J99:J106)</f>
        <v>473731900</v>
      </c>
      <c r="K107" s="26"/>
      <c r="L107" s="28"/>
      <c r="M107" s="28">
        <f>SUM(M99:M106)</f>
        <v>288996200</v>
      </c>
      <c r="N107" s="28">
        <f>SUM(N99:N106)</f>
        <v>30000000</v>
      </c>
      <c r="O107" s="28">
        <f>SUM(O99:O106)</f>
        <v>975000</v>
      </c>
      <c r="P107" s="28">
        <f>SUM(P99:P106)</f>
        <v>319971200</v>
      </c>
      <c r="Q107" s="20"/>
      <c r="R107" s="28"/>
      <c r="S107" s="28">
        <f>SUM(S99:S106)</f>
        <v>295396200</v>
      </c>
      <c r="T107" s="28">
        <f>SUM(T99:T106)</f>
        <v>30000000</v>
      </c>
      <c r="U107" s="28">
        <f>SUM(U99:U106)</f>
        <v>975000</v>
      </c>
      <c r="V107" s="28">
        <f>SUM(V99:V106)</f>
        <v>326371200</v>
      </c>
    </row>
    <row r="108" spans="1:22" ht="42.75" hidden="1" thickBot="1" x14ac:dyDescent="0.25">
      <c r="A108" s="25" t="s">
        <v>66</v>
      </c>
      <c r="B108" s="25" t="s">
        <v>16</v>
      </c>
      <c r="C108" s="25" t="s">
        <v>21</v>
      </c>
      <c r="D108" s="25" t="s">
        <v>18</v>
      </c>
      <c r="E108" s="26">
        <v>200</v>
      </c>
      <c r="F108" s="27">
        <f>G108/E108</f>
        <v>1252.575</v>
      </c>
      <c r="G108" s="27">
        <f>J108</f>
        <v>250515</v>
      </c>
      <c r="H108" s="27">
        <v>0</v>
      </c>
      <c r="I108" s="27">
        <v>0</v>
      </c>
      <c r="J108" s="27">
        <v>250515</v>
      </c>
      <c r="K108" s="26">
        <v>200</v>
      </c>
      <c r="L108" s="27">
        <v>830</v>
      </c>
      <c r="M108" s="27">
        <f t="shared" si="49"/>
        <v>166000</v>
      </c>
      <c r="N108" s="27">
        <v>0</v>
      </c>
      <c r="O108" s="27">
        <v>0</v>
      </c>
      <c r="P108" s="27">
        <f>M108+N108+O108</f>
        <v>166000</v>
      </c>
      <c r="Q108" s="20">
        <v>200</v>
      </c>
      <c r="R108" s="27">
        <f t="shared" ref="R108:R125" si="50">S108/Q108</f>
        <v>830</v>
      </c>
      <c r="S108" s="27">
        <f>V108</f>
        <v>166000</v>
      </c>
      <c r="T108" s="27">
        <v>0</v>
      </c>
      <c r="U108" s="27">
        <v>0</v>
      </c>
      <c r="V108" s="27">
        <v>166000</v>
      </c>
    </row>
    <row r="109" spans="1:22" ht="42.75" hidden="1" thickBot="1" x14ac:dyDescent="0.25">
      <c r="A109" s="25" t="s">
        <v>66</v>
      </c>
      <c r="B109" s="25" t="s">
        <v>16</v>
      </c>
      <c r="C109" s="49" t="s">
        <v>50</v>
      </c>
      <c r="D109" s="25" t="s">
        <v>18</v>
      </c>
      <c r="E109" s="26">
        <v>100</v>
      </c>
      <c r="F109" s="27">
        <f>G109/E109</f>
        <v>1889.85</v>
      </c>
      <c r="G109" s="27">
        <f>J109</f>
        <v>188985</v>
      </c>
      <c r="H109" s="27">
        <v>0</v>
      </c>
      <c r="I109" s="27">
        <v>0</v>
      </c>
      <c r="J109" s="27">
        <v>188985</v>
      </c>
      <c r="K109" s="26">
        <v>100</v>
      </c>
      <c r="L109" s="27">
        <v>1261</v>
      </c>
      <c r="M109" s="27">
        <f t="shared" si="49"/>
        <v>126100</v>
      </c>
      <c r="N109" s="27">
        <v>0</v>
      </c>
      <c r="O109" s="27">
        <v>0</v>
      </c>
      <c r="P109" s="27">
        <f>M109+N109+O109</f>
        <v>126100</v>
      </c>
      <c r="Q109" s="20">
        <v>100</v>
      </c>
      <c r="R109" s="27">
        <f t="shared" si="50"/>
        <v>1261</v>
      </c>
      <c r="S109" s="27">
        <f>V109</f>
        <v>126100</v>
      </c>
      <c r="T109" s="27">
        <v>0</v>
      </c>
      <c r="U109" s="27">
        <v>0</v>
      </c>
      <c r="V109" s="27">
        <v>126100</v>
      </c>
    </row>
    <row r="110" spans="1:22" ht="74.25" hidden="1" thickBot="1" x14ac:dyDescent="0.25">
      <c r="A110" s="25" t="s">
        <v>66</v>
      </c>
      <c r="B110" s="25" t="s">
        <v>16</v>
      </c>
      <c r="C110" s="25" t="s">
        <v>23</v>
      </c>
      <c r="D110" s="25" t="s">
        <v>24</v>
      </c>
      <c r="E110" s="26">
        <v>109</v>
      </c>
      <c r="F110" s="27">
        <f>G110/E110</f>
        <v>8374.3119266055037</v>
      </c>
      <c r="G110" s="27">
        <f>J110</f>
        <v>912800</v>
      </c>
      <c r="H110" s="27">
        <v>0</v>
      </c>
      <c r="I110" s="27">
        <v>0</v>
      </c>
      <c r="J110" s="27">
        <v>912800</v>
      </c>
      <c r="K110" s="26">
        <v>109</v>
      </c>
      <c r="L110" s="27">
        <f>M110/K110</f>
        <v>5564.220183486239</v>
      </c>
      <c r="M110" s="27">
        <f>P110</f>
        <v>606500</v>
      </c>
      <c r="N110" s="27">
        <v>0</v>
      </c>
      <c r="O110" s="27">
        <v>0</v>
      </c>
      <c r="P110" s="27">
        <v>606500</v>
      </c>
      <c r="Q110" s="20">
        <v>109</v>
      </c>
      <c r="R110" s="27">
        <f t="shared" si="50"/>
        <v>5555.9633027522932</v>
      </c>
      <c r="S110" s="27">
        <v>605600</v>
      </c>
      <c r="T110" s="27">
        <v>0</v>
      </c>
      <c r="U110" s="27">
        <v>0</v>
      </c>
      <c r="V110" s="27">
        <v>606500</v>
      </c>
    </row>
    <row r="111" spans="1:22" ht="53.25" hidden="1" thickBot="1" x14ac:dyDescent="0.25">
      <c r="A111" s="25" t="s">
        <v>66</v>
      </c>
      <c r="B111" s="25" t="s">
        <v>16</v>
      </c>
      <c r="C111" s="25" t="s">
        <v>27</v>
      </c>
      <c r="D111" s="25" t="s">
        <v>28</v>
      </c>
      <c r="E111" s="26">
        <v>32</v>
      </c>
      <c r="F111" s="27">
        <v>51650</v>
      </c>
      <c r="G111" s="27">
        <f t="shared" ref="G111" si="51">ROUND(E111*F111,2)</f>
        <v>1652800</v>
      </c>
      <c r="H111" s="27">
        <v>10200</v>
      </c>
      <c r="I111" s="27">
        <v>132700</v>
      </c>
      <c r="J111" s="27">
        <f>G111+H111+I111</f>
        <v>1795700</v>
      </c>
      <c r="K111" s="26">
        <v>32</v>
      </c>
      <c r="L111" s="27">
        <f>M111/K111</f>
        <v>34465.625</v>
      </c>
      <c r="M111" s="27">
        <f>P111-O111-N111</f>
        <v>1102900</v>
      </c>
      <c r="N111" s="27">
        <v>16900</v>
      </c>
      <c r="O111" s="27">
        <v>135300</v>
      </c>
      <c r="P111" s="27">
        <v>1255100</v>
      </c>
      <c r="Q111" s="20">
        <v>32</v>
      </c>
      <c r="R111" s="27">
        <f t="shared" si="50"/>
        <v>34487.5</v>
      </c>
      <c r="S111" s="27">
        <v>1103600</v>
      </c>
      <c r="T111" s="27">
        <v>17100</v>
      </c>
      <c r="U111" s="27">
        <v>135300</v>
      </c>
      <c r="V111" s="27">
        <v>1255100</v>
      </c>
    </row>
    <row r="112" spans="1:22" ht="13.5" hidden="1" thickBot="1" x14ac:dyDescent="0.25">
      <c r="A112" s="49" t="s">
        <v>54</v>
      </c>
      <c r="B112" s="49"/>
      <c r="C112" s="49"/>
      <c r="D112" s="49"/>
      <c r="E112" s="26"/>
      <c r="F112" s="27"/>
      <c r="G112" s="28">
        <f>SUM(G108:G111)</f>
        <v>3005100</v>
      </c>
      <c r="H112" s="28">
        <f t="shared" ref="H112:V112" si="52">SUM(H108:H111)</f>
        <v>10200</v>
      </c>
      <c r="I112" s="28">
        <f t="shared" si="52"/>
        <v>132700</v>
      </c>
      <c r="J112" s="28">
        <f t="shared" si="52"/>
        <v>3148000</v>
      </c>
      <c r="K112" s="26"/>
      <c r="L112" s="28"/>
      <c r="M112" s="28">
        <f t="shared" si="52"/>
        <v>2001500</v>
      </c>
      <c r="N112" s="28">
        <f t="shared" si="52"/>
        <v>16900</v>
      </c>
      <c r="O112" s="28">
        <f t="shared" si="52"/>
        <v>135300</v>
      </c>
      <c r="P112" s="28">
        <f t="shared" si="52"/>
        <v>2153700</v>
      </c>
      <c r="Q112" s="20"/>
      <c r="R112" s="28"/>
      <c r="S112" s="28">
        <f t="shared" si="52"/>
        <v>2001300</v>
      </c>
      <c r="T112" s="28">
        <f t="shared" si="52"/>
        <v>17100</v>
      </c>
      <c r="U112" s="28">
        <f t="shared" si="52"/>
        <v>135300</v>
      </c>
      <c r="V112" s="28">
        <f t="shared" si="52"/>
        <v>2153700</v>
      </c>
    </row>
    <row r="113" spans="1:22" ht="53.25" hidden="1" thickBot="1" x14ac:dyDescent="0.25">
      <c r="A113" s="25" t="s">
        <v>67</v>
      </c>
      <c r="B113" s="25" t="s">
        <v>16</v>
      </c>
      <c r="C113" s="25" t="s">
        <v>68</v>
      </c>
      <c r="D113" s="25" t="s">
        <v>24</v>
      </c>
      <c r="E113" s="26">
        <v>26</v>
      </c>
      <c r="F113" s="27">
        <f>G113/E113</f>
        <v>39323.076923076922</v>
      </c>
      <c r="G113" s="27">
        <f>J113-I113-H113</f>
        <v>1022400</v>
      </c>
      <c r="H113" s="27">
        <v>294000</v>
      </c>
      <c r="I113" s="27">
        <v>87700</v>
      </c>
      <c r="J113" s="27">
        <v>1404100</v>
      </c>
      <c r="K113" s="26">
        <v>26</v>
      </c>
      <c r="L113" s="27">
        <f>N113/K113</f>
        <v>11307.692307692309</v>
      </c>
      <c r="M113" s="27">
        <f>P113-O113-N113</f>
        <v>603600</v>
      </c>
      <c r="N113" s="27">
        <v>294000</v>
      </c>
      <c r="O113" s="27">
        <v>69000</v>
      </c>
      <c r="P113" s="27">
        <v>966600</v>
      </c>
      <c r="Q113" s="20">
        <v>26</v>
      </c>
      <c r="R113" s="27">
        <f t="shared" si="50"/>
        <v>23215.384615384617</v>
      </c>
      <c r="S113" s="27">
        <f>V113-U113-T113</f>
        <v>603600</v>
      </c>
      <c r="T113" s="27">
        <v>294000</v>
      </c>
      <c r="U113" s="27">
        <v>69000</v>
      </c>
      <c r="V113" s="27">
        <v>966600</v>
      </c>
    </row>
    <row r="114" spans="1:22" ht="53.25" hidden="1" thickBot="1" x14ac:dyDescent="0.25">
      <c r="A114" s="25" t="s">
        <v>67</v>
      </c>
      <c r="B114" s="25" t="s">
        <v>16</v>
      </c>
      <c r="C114" s="25" t="s">
        <v>60</v>
      </c>
      <c r="D114" s="25" t="s">
        <v>61</v>
      </c>
      <c r="E114" s="26">
        <v>4200</v>
      </c>
      <c r="F114" s="27">
        <f>G114/E114</f>
        <v>5366.8095238095239</v>
      </c>
      <c r="G114" s="27">
        <f>J114</f>
        <v>22540600</v>
      </c>
      <c r="H114" s="27">
        <v>0</v>
      </c>
      <c r="I114" s="27">
        <v>0</v>
      </c>
      <c r="J114" s="27">
        <v>22540600</v>
      </c>
      <c r="K114" s="26">
        <v>4200</v>
      </c>
      <c r="L114" s="27">
        <f>M114/K114</f>
        <v>4917.8809523809523</v>
      </c>
      <c r="M114" s="27">
        <f>P114-O114-N114</f>
        <v>20655100</v>
      </c>
      <c r="N114" s="27">
        <v>0</v>
      </c>
      <c r="O114" s="27">
        <v>0</v>
      </c>
      <c r="P114" s="27">
        <v>20655100</v>
      </c>
      <c r="Q114" s="20">
        <v>4200</v>
      </c>
      <c r="R114" s="27">
        <f t="shared" si="50"/>
        <v>4917.8809523809523</v>
      </c>
      <c r="S114" s="27">
        <f>V114-U114-T114</f>
        <v>20655100</v>
      </c>
      <c r="T114" s="27">
        <v>0</v>
      </c>
      <c r="U114" s="27">
        <v>0</v>
      </c>
      <c r="V114" s="27">
        <v>20655100</v>
      </c>
    </row>
    <row r="115" spans="1:22" ht="53.25" hidden="1" thickBot="1" x14ac:dyDescent="0.25">
      <c r="A115" s="25" t="s">
        <v>67</v>
      </c>
      <c r="B115" s="25" t="s">
        <v>16</v>
      </c>
      <c r="C115" s="49" t="s">
        <v>50</v>
      </c>
      <c r="D115" s="25" t="s">
        <v>18</v>
      </c>
      <c r="E115" s="26">
        <v>6350</v>
      </c>
      <c r="F115" s="27">
        <f>G115/E115</f>
        <v>1322.1417322834645</v>
      </c>
      <c r="G115" s="27">
        <f>J115</f>
        <v>8395600</v>
      </c>
      <c r="H115" s="27">
        <v>0</v>
      </c>
      <c r="I115" s="27">
        <v>0</v>
      </c>
      <c r="J115" s="27">
        <v>8395600</v>
      </c>
      <c r="K115" s="26">
        <v>6350</v>
      </c>
      <c r="L115" s="27">
        <f>M115/K115</f>
        <v>1024.7086614173229</v>
      </c>
      <c r="M115" s="27">
        <f>P115-O115-N115</f>
        <v>6506900</v>
      </c>
      <c r="N115" s="27">
        <v>0</v>
      </c>
      <c r="O115" s="27">
        <v>0</v>
      </c>
      <c r="P115" s="27">
        <v>6506900</v>
      </c>
      <c r="Q115" s="20">
        <v>6350</v>
      </c>
      <c r="R115" s="27">
        <f t="shared" si="50"/>
        <v>1024.7086614173229</v>
      </c>
      <c r="S115" s="27">
        <f>V115-U115-T115</f>
        <v>6506900</v>
      </c>
      <c r="T115" s="27">
        <v>0</v>
      </c>
      <c r="U115" s="27">
        <v>0</v>
      </c>
      <c r="V115" s="27">
        <v>6506900</v>
      </c>
    </row>
    <row r="116" spans="1:22" ht="53.25" hidden="1" thickBot="1" x14ac:dyDescent="0.25">
      <c r="A116" s="25" t="s">
        <v>67</v>
      </c>
      <c r="B116" s="25" t="s">
        <v>29</v>
      </c>
      <c r="C116" s="25" t="s">
        <v>30</v>
      </c>
      <c r="D116" s="25" t="s">
        <v>31</v>
      </c>
      <c r="E116" s="26">
        <v>1918</v>
      </c>
      <c r="F116" s="27">
        <f>G116/E116</f>
        <v>12657.612095933264</v>
      </c>
      <c r="G116" s="27">
        <f>J116</f>
        <v>24277300</v>
      </c>
      <c r="H116" s="27">
        <v>0</v>
      </c>
      <c r="I116" s="27">
        <v>0</v>
      </c>
      <c r="J116" s="27">
        <v>24277300</v>
      </c>
      <c r="K116" s="26">
        <v>1918</v>
      </c>
      <c r="L116" s="27">
        <f>M116/K116</f>
        <v>12657.612095933264</v>
      </c>
      <c r="M116" s="27">
        <f>P116-O116-N116</f>
        <v>24277300</v>
      </c>
      <c r="N116" s="27">
        <v>0</v>
      </c>
      <c r="O116" s="27">
        <v>0</v>
      </c>
      <c r="P116" s="27">
        <v>24277300</v>
      </c>
      <c r="Q116" s="20">
        <v>1918</v>
      </c>
      <c r="R116" s="27">
        <f t="shared" si="50"/>
        <v>12657.612095933264</v>
      </c>
      <c r="S116" s="27">
        <f>V116-U116-T116</f>
        <v>24277300</v>
      </c>
      <c r="T116" s="27">
        <v>0</v>
      </c>
      <c r="U116" s="27">
        <v>0</v>
      </c>
      <c r="V116" s="27">
        <v>24277300</v>
      </c>
    </row>
    <row r="117" spans="1:22" ht="13.5" hidden="1" thickBot="1" x14ac:dyDescent="0.25">
      <c r="A117" s="49" t="s">
        <v>54</v>
      </c>
      <c r="B117" s="49"/>
      <c r="C117" s="49"/>
      <c r="D117" s="49"/>
      <c r="E117" s="26"/>
      <c r="F117" s="27"/>
      <c r="G117" s="28">
        <f>SUM(G113:G116)</f>
        <v>56235900</v>
      </c>
      <c r="H117" s="28">
        <f t="shared" ref="H117:V117" si="53">SUM(H113:H116)</f>
        <v>294000</v>
      </c>
      <c r="I117" s="28">
        <f t="shared" si="53"/>
        <v>87700</v>
      </c>
      <c r="J117" s="28">
        <f t="shared" si="53"/>
        <v>56617600</v>
      </c>
      <c r="K117" s="26"/>
      <c r="L117" s="28"/>
      <c r="M117" s="28">
        <f t="shared" si="53"/>
        <v>52042900</v>
      </c>
      <c r="N117" s="28">
        <f t="shared" si="53"/>
        <v>294000</v>
      </c>
      <c r="O117" s="28">
        <f t="shared" si="53"/>
        <v>69000</v>
      </c>
      <c r="P117" s="28">
        <f t="shared" si="53"/>
        <v>52405900</v>
      </c>
      <c r="Q117" s="20"/>
      <c r="R117" s="28"/>
      <c r="S117" s="28">
        <f t="shared" si="53"/>
        <v>52042900</v>
      </c>
      <c r="T117" s="28">
        <f t="shared" si="53"/>
        <v>294000</v>
      </c>
      <c r="U117" s="28">
        <f t="shared" si="53"/>
        <v>69000</v>
      </c>
      <c r="V117" s="28">
        <f t="shared" si="53"/>
        <v>52405900</v>
      </c>
    </row>
    <row r="118" spans="1:22" ht="53.25" hidden="1" customHeight="1" thickBot="1" x14ac:dyDescent="0.25">
      <c r="A118" s="25" t="s">
        <v>69</v>
      </c>
      <c r="B118" s="25" t="s">
        <v>16</v>
      </c>
      <c r="C118" s="25" t="s">
        <v>17</v>
      </c>
      <c r="D118" s="25" t="s">
        <v>18</v>
      </c>
      <c r="E118" s="26">
        <v>375</v>
      </c>
      <c r="F118" s="27">
        <f>G118/E118</f>
        <v>917.33333333333337</v>
      </c>
      <c r="G118" s="27">
        <f>J118-I118-H118</f>
        <v>344000</v>
      </c>
      <c r="H118" s="27">
        <v>0</v>
      </c>
      <c r="I118" s="27">
        <v>0</v>
      </c>
      <c r="J118" s="27">
        <v>344000</v>
      </c>
      <c r="K118" s="26">
        <v>375</v>
      </c>
      <c r="L118" s="27">
        <f t="shared" ref="L118:L125" si="54">M118/K118</f>
        <v>917.33333333333337</v>
      </c>
      <c r="M118" s="27">
        <f>P118</f>
        <v>344000</v>
      </c>
      <c r="N118" s="27">
        <v>0</v>
      </c>
      <c r="O118" s="27">
        <v>0</v>
      </c>
      <c r="P118" s="27">
        <v>344000</v>
      </c>
      <c r="Q118" s="20">
        <v>375</v>
      </c>
      <c r="R118" s="27">
        <f t="shared" si="50"/>
        <v>917.33333333333337</v>
      </c>
      <c r="S118" s="27">
        <f>V118</f>
        <v>344000</v>
      </c>
      <c r="T118" s="27">
        <v>0</v>
      </c>
      <c r="U118" s="27">
        <v>0</v>
      </c>
      <c r="V118" s="27">
        <v>344000</v>
      </c>
    </row>
    <row r="119" spans="1:22" ht="58.5" hidden="1" customHeight="1" thickBot="1" x14ac:dyDescent="0.25">
      <c r="A119" s="25" t="s">
        <v>69</v>
      </c>
      <c r="B119" s="25" t="s">
        <v>16</v>
      </c>
      <c r="C119" s="25" t="s">
        <v>60</v>
      </c>
      <c r="D119" s="25" t="s">
        <v>61</v>
      </c>
      <c r="E119" s="26">
        <v>9600</v>
      </c>
      <c r="F119" s="27">
        <v>5370.2</v>
      </c>
      <c r="G119" s="27">
        <f>J119-I119-H119</f>
        <v>51553900</v>
      </c>
      <c r="H119" s="27">
        <v>573000</v>
      </c>
      <c r="I119" s="27">
        <v>0</v>
      </c>
      <c r="J119" s="27">
        <v>52126900</v>
      </c>
      <c r="K119" s="26">
        <v>9600</v>
      </c>
      <c r="L119" s="27">
        <f t="shared" si="54"/>
        <v>5200.104166666667</v>
      </c>
      <c r="M119" s="27">
        <f>P119-N119</f>
        <v>49921000</v>
      </c>
      <c r="N119" s="27">
        <v>573100</v>
      </c>
      <c r="O119" s="27">
        <v>0</v>
      </c>
      <c r="P119" s="27">
        <v>50494100</v>
      </c>
      <c r="Q119" s="20">
        <v>9600</v>
      </c>
      <c r="R119" s="27">
        <f t="shared" si="50"/>
        <v>5235.135416666667</v>
      </c>
      <c r="S119" s="27">
        <f>V119-T119</f>
        <v>50257300</v>
      </c>
      <c r="T119" s="27">
        <v>573100</v>
      </c>
      <c r="U119" s="27">
        <v>0</v>
      </c>
      <c r="V119" s="27">
        <v>50830400</v>
      </c>
    </row>
    <row r="120" spans="1:22" ht="42.75" hidden="1" thickBot="1" x14ac:dyDescent="0.25">
      <c r="A120" s="25" t="s">
        <v>69</v>
      </c>
      <c r="B120" s="25" t="s">
        <v>16</v>
      </c>
      <c r="C120" s="49" t="s">
        <v>51</v>
      </c>
      <c r="D120" s="25" t="s">
        <v>22</v>
      </c>
      <c r="E120" s="26">
        <v>413</v>
      </c>
      <c r="F120" s="27">
        <f t="shared" ref="F120:F125" si="55">G120/E120</f>
        <v>836.16949152542372</v>
      </c>
      <c r="G120" s="27">
        <f>J120</f>
        <v>345338</v>
      </c>
      <c r="H120" s="27">
        <v>0</v>
      </c>
      <c r="I120" s="27">
        <v>0</v>
      </c>
      <c r="J120" s="27">
        <v>345338</v>
      </c>
      <c r="K120" s="26">
        <v>413</v>
      </c>
      <c r="L120" s="27">
        <f t="shared" si="54"/>
        <v>836.16949152542372</v>
      </c>
      <c r="M120" s="27">
        <f>P120</f>
        <v>345338</v>
      </c>
      <c r="N120" s="27">
        <v>0</v>
      </c>
      <c r="O120" s="27">
        <v>0</v>
      </c>
      <c r="P120" s="27">
        <v>345338</v>
      </c>
      <c r="Q120" s="20">
        <v>413</v>
      </c>
      <c r="R120" s="27">
        <f t="shared" si="50"/>
        <v>836.16949152542372</v>
      </c>
      <c r="S120" s="27">
        <f>V120</f>
        <v>345338</v>
      </c>
      <c r="T120" s="27">
        <v>0</v>
      </c>
      <c r="U120" s="27">
        <v>0</v>
      </c>
      <c r="V120" s="27">
        <v>345338</v>
      </c>
    </row>
    <row r="121" spans="1:22" ht="42.75" hidden="1" thickBot="1" x14ac:dyDescent="0.25">
      <c r="A121" s="25" t="s">
        <v>69</v>
      </c>
      <c r="B121" s="25" t="s">
        <v>16</v>
      </c>
      <c r="C121" s="49" t="s">
        <v>52</v>
      </c>
      <c r="D121" s="25" t="s">
        <v>22</v>
      </c>
      <c r="E121" s="26">
        <v>560</v>
      </c>
      <c r="F121" s="27">
        <f t="shared" si="55"/>
        <v>3470.3</v>
      </c>
      <c r="G121" s="27">
        <f>J121</f>
        <v>1943368</v>
      </c>
      <c r="H121" s="27">
        <v>0</v>
      </c>
      <c r="I121" s="27">
        <v>0</v>
      </c>
      <c r="J121" s="27">
        <v>1943368</v>
      </c>
      <c r="K121" s="26">
        <v>560</v>
      </c>
      <c r="L121" s="27">
        <f t="shared" si="54"/>
        <v>3470.3</v>
      </c>
      <c r="M121" s="27">
        <f>P121</f>
        <v>1943368</v>
      </c>
      <c r="N121" s="27">
        <v>0</v>
      </c>
      <c r="O121" s="27">
        <v>0</v>
      </c>
      <c r="P121" s="27">
        <v>1943368</v>
      </c>
      <c r="Q121" s="20">
        <v>560</v>
      </c>
      <c r="R121" s="27">
        <f t="shared" si="50"/>
        <v>3470.3</v>
      </c>
      <c r="S121" s="27">
        <f>V121</f>
        <v>1943368</v>
      </c>
      <c r="T121" s="27">
        <v>0</v>
      </c>
      <c r="U121" s="27">
        <v>0</v>
      </c>
      <c r="V121" s="27">
        <v>1943368</v>
      </c>
    </row>
    <row r="122" spans="1:22" ht="42.75" hidden="1" thickBot="1" x14ac:dyDescent="0.25">
      <c r="A122" s="25" t="s">
        <v>69</v>
      </c>
      <c r="B122" s="25" t="s">
        <v>16</v>
      </c>
      <c r="C122" s="49" t="s">
        <v>49</v>
      </c>
      <c r="D122" s="25" t="s">
        <v>22</v>
      </c>
      <c r="E122" s="26">
        <v>1129</v>
      </c>
      <c r="F122" s="27">
        <f t="shared" si="55"/>
        <v>2657.3906111603187</v>
      </c>
      <c r="G122" s="27">
        <f>J122</f>
        <v>3000194</v>
      </c>
      <c r="H122" s="27">
        <v>0</v>
      </c>
      <c r="I122" s="27">
        <v>0</v>
      </c>
      <c r="J122" s="27">
        <v>3000194</v>
      </c>
      <c r="K122" s="26">
        <v>1129</v>
      </c>
      <c r="L122" s="27">
        <f t="shared" si="54"/>
        <v>2657.3906111603187</v>
      </c>
      <c r="M122" s="27">
        <f>P122</f>
        <v>3000194</v>
      </c>
      <c r="N122" s="27">
        <v>0</v>
      </c>
      <c r="O122" s="27">
        <v>0</v>
      </c>
      <c r="P122" s="27">
        <v>3000194</v>
      </c>
      <c r="Q122" s="20">
        <v>1129</v>
      </c>
      <c r="R122" s="27">
        <f t="shared" si="50"/>
        <v>2657.3906111603187</v>
      </c>
      <c r="S122" s="27">
        <f>V122</f>
        <v>3000194</v>
      </c>
      <c r="T122" s="27">
        <v>0</v>
      </c>
      <c r="U122" s="27">
        <v>0</v>
      </c>
      <c r="V122" s="27">
        <v>3000194</v>
      </c>
    </row>
    <row r="123" spans="1:22" ht="74.25" hidden="1" thickBot="1" x14ac:dyDescent="0.25">
      <c r="A123" s="25" t="s">
        <v>69</v>
      </c>
      <c r="B123" s="25" t="s">
        <v>16</v>
      </c>
      <c r="C123" s="25" t="s">
        <v>23</v>
      </c>
      <c r="D123" s="25" t="s">
        <v>24</v>
      </c>
      <c r="E123" s="26">
        <v>135</v>
      </c>
      <c r="F123" s="27">
        <f t="shared" si="55"/>
        <v>5593.333333333333</v>
      </c>
      <c r="G123" s="27">
        <f>J123</f>
        <v>755100</v>
      </c>
      <c r="H123" s="27">
        <v>0</v>
      </c>
      <c r="I123" s="27">
        <v>0</v>
      </c>
      <c r="J123" s="27">
        <v>755100</v>
      </c>
      <c r="K123" s="26">
        <v>135</v>
      </c>
      <c r="L123" s="27">
        <f t="shared" si="54"/>
        <v>5593.333333333333</v>
      </c>
      <c r="M123" s="27">
        <f>P123</f>
        <v>755100</v>
      </c>
      <c r="N123" s="27">
        <v>0</v>
      </c>
      <c r="O123" s="27">
        <v>0</v>
      </c>
      <c r="P123" s="27">
        <v>755100</v>
      </c>
      <c r="Q123" s="20">
        <v>135</v>
      </c>
      <c r="R123" s="27">
        <f t="shared" si="50"/>
        <v>5593.333333333333</v>
      </c>
      <c r="S123" s="27">
        <f>V123</f>
        <v>755100</v>
      </c>
      <c r="T123" s="27">
        <v>0</v>
      </c>
      <c r="U123" s="27">
        <v>0</v>
      </c>
      <c r="V123" s="27">
        <v>755100</v>
      </c>
    </row>
    <row r="124" spans="1:22" ht="53.25" hidden="1" thickBot="1" x14ac:dyDescent="0.25">
      <c r="A124" s="25" t="s">
        <v>69</v>
      </c>
      <c r="B124" s="25" t="s">
        <v>16</v>
      </c>
      <c r="C124" s="25" t="s">
        <v>27</v>
      </c>
      <c r="D124" s="25" t="s">
        <v>28</v>
      </c>
      <c r="E124" s="26">
        <v>120</v>
      </c>
      <c r="F124" s="27">
        <f t="shared" si="55"/>
        <v>34991.666666666664</v>
      </c>
      <c r="G124" s="27">
        <v>4199000</v>
      </c>
      <c r="H124" s="27">
        <v>0</v>
      </c>
      <c r="I124" s="27">
        <v>245400</v>
      </c>
      <c r="J124" s="27">
        <f>G124+I124</f>
        <v>4444400</v>
      </c>
      <c r="K124" s="26">
        <v>120</v>
      </c>
      <c r="L124" s="27">
        <f t="shared" si="54"/>
        <v>36193.333333333336</v>
      </c>
      <c r="M124" s="27">
        <v>4343200</v>
      </c>
      <c r="N124" s="27">
        <v>0</v>
      </c>
      <c r="O124" s="27">
        <v>245400</v>
      </c>
      <c r="P124" s="27">
        <f>M124+O124</f>
        <v>4588600</v>
      </c>
      <c r="Q124" s="20">
        <v>120</v>
      </c>
      <c r="R124" s="27">
        <f t="shared" si="50"/>
        <v>36193.333333333336</v>
      </c>
      <c r="S124" s="27">
        <v>4343200</v>
      </c>
      <c r="T124" s="27">
        <v>0</v>
      </c>
      <c r="U124" s="27">
        <v>245400</v>
      </c>
      <c r="V124" s="27">
        <f>S124+U124</f>
        <v>4588600</v>
      </c>
    </row>
    <row r="125" spans="1:22" ht="42.75" hidden="1" thickBot="1" x14ac:dyDescent="0.25">
      <c r="A125" s="25" t="s">
        <v>69</v>
      </c>
      <c r="B125" s="25"/>
      <c r="C125" s="25" t="s">
        <v>68</v>
      </c>
      <c r="D125" s="25" t="s">
        <v>24</v>
      </c>
      <c r="E125" s="26">
        <v>30</v>
      </c>
      <c r="F125" s="27">
        <f t="shared" si="55"/>
        <v>34990</v>
      </c>
      <c r="G125" s="27">
        <v>1049700</v>
      </c>
      <c r="H125" s="27">
        <v>0</v>
      </c>
      <c r="I125" s="27">
        <v>0</v>
      </c>
      <c r="J125" s="27">
        <f>G125+I125</f>
        <v>1049700</v>
      </c>
      <c r="K125" s="26">
        <v>30</v>
      </c>
      <c r="L125" s="27">
        <f t="shared" si="54"/>
        <v>34990</v>
      </c>
      <c r="M125" s="27">
        <v>1049700</v>
      </c>
      <c r="N125" s="27">
        <v>0</v>
      </c>
      <c r="O125" s="27">
        <v>0</v>
      </c>
      <c r="P125" s="27">
        <f>M125+O125</f>
        <v>1049700</v>
      </c>
      <c r="Q125" s="20">
        <v>30</v>
      </c>
      <c r="R125" s="27">
        <f t="shared" si="50"/>
        <v>34990</v>
      </c>
      <c r="S125" s="27">
        <v>1049700</v>
      </c>
      <c r="T125" s="27">
        <v>0</v>
      </c>
      <c r="U125" s="27">
        <v>0</v>
      </c>
      <c r="V125" s="27">
        <f>S125+U125</f>
        <v>1049700</v>
      </c>
    </row>
    <row r="126" spans="1:22" ht="42.75" hidden="1" thickBot="1" x14ac:dyDescent="0.25">
      <c r="A126" s="25" t="s">
        <v>69</v>
      </c>
      <c r="B126" s="25" t="s">
        <v>29</v>
      </c>
      <c r="C126" s="25" t="s">
        <v>70</v>
      </c>
      <c r="D126" s="25" t="s">
        <v>71</v>
      </c>
      <c r="E126" s="26">
        <v>240</v>
      </c>
      <c r="F126" s="27">
        <v>24900</v>
      </c>
      <c r="G126" s="27">
        <f t="shared" ref="G126" si="56">ROUND(E126*F126,2)</f>
        <v>5976000</v>
      </c>
      <c r="H126" s="27">
        <v>0</v>
      </c>
      <c r="I126" s="27">
        <v>0</v>
      </c>
      <c r="J126" s="27">
        <f>G126+H126+I126</f>
        <v>5976000</v>
      </c>
      <c r="K126" s="26">
        <v>240</v>
      </c>
      <c r="L126" s="27">
        <v>24900</v>
      </c>
      <c r="M126" s="27">
        <f t="shared" ref="M126" si="57">ROUND(K126*L126,2)</f>
        <v>5976000</v>
      </c>
      <c r="N126" s="27">
        <v>0</v>
      </c>
      <c r="O126" s="27">
        <v>0</v>
      </c>
      <c r="P126" s="27">
        <f>M126+N126+O126</f>
        <v>5976000</v>
      </c>
      <c r="Q126" s="20">
        <v>240</v>
      </c>
      <c r="R126" s="27">
        <v>24900</v>
      </c>
      <c r="S126" s="27">
        <f t="shared" ref="S126" si="58">ROUND(Q126*R126,2)</f>
        <v>5976000</v>
      </c>
      <c r="T126" s="27">
        <v>0</v>
      </c>
      <c r="U126" s="27">
        <v>0</v>
      </c>
      <c r="V126" s="27">
        <f>S126+T126+U126</f>
        <v>5976000</v>
      </c>
    </row>
    <row r="127" spans="1:22" ht="32.25" hidden="1" thickBot="1" x14ac:dyDescent="0.25">
      <c r="A127" s="25" t="s">
        <v>69</v>
      </c>
      <c r="B127" s="25" t="s">
        <v>29</v>
      </c>
      <c r="C127" s="25" t="s">
        <v>30</v>
      </c>
      <c r="D127" s="25" t="s">
        <v>31</v>
      </c>
      <c r="E127" s="26">
        <v>273</v>
      </c>
      <c r="F127" s="27">
        <f>G127/E127</f>
        <v>12465.201465201466</v>
      </c>
      <c r="G127" s="27">
        <f>J127</f>
        <v>3403000</v>
      </c>
      <c r="H127" s="27">
        <v>0</v>
      </c>
      <c r="I127" s="27">
        <v>0</v>
      </c>
      <c r="J127" s="27">
        <v>3403000</v>
      </c>
      <c r="K127" s="26">
        <v>273</v>
      </c>
      <c r="L127" s="27">
        <f>M127/K127</f>
        <v>12465.201465201466</v>
      </c>
      <c r="M127" s="27">
        <v>3403000</v>
      </c>
      <c r="N127" s="27">
        <v>0</v>
      </c>
      <c r="O127" s="27">
        <v>0</v>
      </c>
      <c r="P127" s="27">
        <f>M127+N127+O127</f>
        <v>3403000</v>
      </c>
      <c r="Q127" s="20">
        <v>273</v>
      </c>
      <c r="R127" s="27">
        <f>S127/Q127</f>
        <v>12465.201465201466</v>
      </c>
      <c r="S127" s="27">
        <f>V127</f>
        <v>3403000</v>
      </c>
      <c r="T127" s="27">
        <v>0</v>
      </c>
      <c r="U127" s="27">
        <v>0</v>
      </c>
      <c r="V127" s="27">
        <v>3403000</v>
      </c>
    </row>
    <row r="128" spans="1:22" ht="13.5" hidden="1" thickBot="1" x14ac:dyDescent="0.25">
      <c r="A128" s="49" t="s">
        <v>54</v>
      </c>
      <c r="B128" s="49"/>
      <c r="C128" s="49"/>
      <c r="D128" s="49"/>
      <c r="E128" s="26"/>
      <c r="F128" s="27"/>
      <c r="G128" s="28">
        <f>SUM(G118:G127)</f>
        <v>72569600</v>
      </c>
      <c r="H128" s="28">
        <f t="shared" ref="H128:V128" si="59">SUM(H118:H127)</f>
        <v>573000</v>
      </c>
      <c r="I128" s="28">
        <f t="shared" si="59"/>
        <v>245400</v>
      </c>
      <c r="J128" s="28">
        <f t="shared" si="59"/>
        <v>73388000</v>
      </c>
      <c r="K128" s="26"/>
      <c r="L128" s="28"/>
      <c r="M128" s="28">
        <f t="shared" si="59"/>
        <v>71080900</v>
      </c>
      <c r="N128" s="28">
        <f t="shared" si="59"/>
        <v>573100</v>
      </c>
      <c r="O128" s="28">
        <f t="shared" si="59"/>
        <v>245400</v>
      </c>
      <c r="P128" s="28">
        <f t="shared" si="59"/>
        <v>71899400</v>
      </c>
      <c r="Q128" s="20"/>
      <c r="R128" s="28"/>
      <c r="S128" s="28">
        <f t="shared" si="59"/>
        <v>71417200</v>
      </c>
      <c r="T128" s="28">
        <f t="shared" si="59"/>
        <v>573100</v>
      </c>
      <c r="U128" s="28">
        <f t="shared" si="59"/>
        <v>245400</v>
      </c>
      <c r="V128" s="28">
        <f t="shared" si="59"/>
        <v>72235700</v>
      </c>
    </row>
    <row r="129" spans="1:22" ht="42.75" hidden="1" thickBot="1" x14ac:dyDescent="0.25">
      <c r="A129" s="25" t="s">
        <v>72</v>
      </c>
      <c r="B129" s="25" t="s">
        <v>16</v>
      </c>
      <c r="C129" s="25" t="s">
        <v>17</v>
      </c>
      <c r="D129" s="25" t="s">
        <v>18</v>
      </c>
      <c r="E129" s="26">
        <v>234</v>
      </c>
      <c r="F129" s="27">
        <f>G129/E129</f>
        <v>641.88034188034192</v>
      </c>
      <c r="G129" s="27">
        <f>J129</f>
        <v>150200</v>
      </c>
      <c r="H129" s="27">
        <v>0</v>
      </c>
      <c r="I129" s="27">
        <v>0</v>
      </c>
      <c r="J129" s="27">
        <v>150200</v>
      </c>
      <c r="K129" s="26">
        <v>234</v>
      </c>
      <c r="L129" s="27">
        <f t="shared" ref="L129:L140" si="60">M129/K129</f>
        <v>641.45299145299145</v>
      </c>
      <c r="M129" s="27">
        <f>P129</f>
        <v>150100</v>
      </c>
      <c r="N129" s="27">
        <v>0</v>
      </c>
      <c r="O129" s="27">
        <v>0</v>
      </c>
      <c r="P129" s="27">
        <v>150100</v>
      </c>
      <c r="Q129" s="20">
        <v>234</v>
      </c>
      <c r="R129" s="27">
        <f>S129/Q129</f>
        <v>641.45299145299145</v>
      </c>
      <c r="S129" s="27">
        <f>V129</f>
        <v>150100</v>
      </c>
      <c r="T129" s="27">
        <v>0</v>
      </c>
      <c r="U129" s="27">
        <v>0</v>
      </c>
      <c r="V129" s="27">
        <v>150100</v>
      </c>
    </row>
    <row r="130" spans="1:22" ht="32.25" hidden="1" thickBot="1" x14ac:dyDescent="0.25">
      <c r="A130" s="25" t="s">
        <v>72</v>
      </c>
      <c r="B130" s="25" t="s">
        <v>16</v>
      </c>
      <c r="C130" s="25" t="s">
        <v>60</v>
      </c>
      <c r="D130" s="25" t="s">
        <v>61</v>
      </c>
      <c r="E130" s="26">
        <v>1400</v>
      </c>
      <c r="F130" s="27">
        <f>G130/E130</f>
        <v>3881.7142857142858</v>
      </c>
      <c r="G130" s="27">
        <f>J130</f>
        <v>5434400</v>
      </c>
      <c r="H130" s="27">
        <v>0</v>
      </c>
      <c r="I130" s="27">
        <v>0</v>
      </c>
      <c r="J130" s="27">
        <v>5434400</v>
      </c>
      <c r="K130" s="26">
        <v>1400</v>
      </c>
      <c r="L130" s="27">
        <f t="shared" si="60"/>
        <v>3265.2142857142858</v>
      </c>
      <c r="M130" s="27">
        <f>P130</f>
        <v>4571300</v>
      </c>
      <c r="N130" s="27">
        <v>0</v>
      </c>
      <c r="O130" s="27">
        <v>0</v>
      </c>
      <c r="P130" s="27">
        <v>4571300</v>
      </c>
      <c r="Q130" s="20">
        <v>1400</v>
      </c>
      <c r="R130" s="27">
        <f>S130/Q130</f>
        <v>3276.6428571428573</v>
      </c>
      <c r="S130" s="27">
        <f>V130</f>
        <v>4587300</v>
      </c>
      <c r="T130" s="27">
        <v>0</v>
      </c>
      <c r="U130" s="27">
        <v>0</v>
      </c>
      <c r="V130" s="27">
        <v>4587300</v>
      </c>
    </row>
    <row r="131" spans="1:22" ht="42.75" hidden="1" thickBot="1" x14ac:dyDescent="0.25">
      <c r="A131" s="25" t="s">
        <v>72</v>
      </c>
      <c r="B131" s="25" t="s">
        <v>16</v>
      </c>
      <c r="C131" s="25" t="s">
        <v>19</v>
      </c>
      <c r="D131" s="25" t="s">
        <v>20</v>
      </c>
      <c r="E131" s="26">
        <v>1000</v>
      </c>
      <c r="F131" s="27">
        <v>1800.5</v>
      </c>
      <c r="G131" s="27">
        <f t="shared" ref="G131:G134" si="61">ROUND(E131*F131,2)</f>
        <v>1800500</v>
      </c>
      <c r="H131" s="27">
        <v>0</v>
      </c>
      <c r="I131" s="27">
        <v>0</v>
      </c>
      <c r="J131" s="27">
        <f>G131+H131+I131</f>
        <v>1800500</v>
      </c>
      <c r="K131" s="26">
        <v>1000</v>
      </c>
      <c r="L131" s="27">
        <f t="shared" si="60"/>
        <v>1800.5</v>
      </c>
      <c r="M131" s="27">
        <f>P131</f>
        <v>1800500</v>
      </c>
      <c r="N131" s="27">
        <v>0</v>
      </c>
      <c r="O131" s="27">
        <v>0</v>
      </c>
      <c r="P131" s="27">
        <v>1800500</v>
      </c>
      <c r="Q131" s="20">
        <v>1000</v>
      </c>
      <c r="R131" s="27">
        <f>S131/Q131</f>
        <v>1800.5</v>
      </c>
      <c r="S131" s="27">
        <v>1800500</v>
      </c>
      <c r="T131" s="27">
        <v>0</v>
      </c>
      <c r="U131" s="27">
        <v>0</v>
      </c>
      <c r="V131" s="27">
        <v>1800500</v>
      </c>
    </row>
    <row r="132" spans="1:22" ht="42.75" hidden="1" thickBot="1" x14ac:dyDescent="0.25">
      <c r="A132" s="25" t="s">
        <v>72</v>
      </c>
      <c r="B132" s="25" t="s">
        <v>16</v>
      </c>
      <c r="C132" s="25" t="s">
        <v>21</v>
      </c>
      <c r="D132" s="25" t="s">
        <v>18</v>
      </c>
      <c r="E132" s="26">
        <v>300</v>
      </c>
      <c r="F132" s="27">
        <f>G132/E132</f>
        <v>1668.3</v>
      </c>
      <c r="G132" s="27">
        <f>J132</f>
        <v>500490</v>
      </c>
      <c r="H132" s="27">
        <v>0</v>
      </c>
      <c r="I132" s="27">
        <v>0</v>
      </c>
      <c r="J132" s="27">
        <v>500490</v>
      </c>
      <c r="K132" s="26">
        <v>300</v>
      </c>
      <c r="L132" s="27">
        <f t="shared" si="60"/>
        <v>1668.3</v>
      </c>
      <c r="M132" s="27">
        <f>P132</f>
        <v>500490</v>
      </c>
      <c r="N132" s="27">
        <v>0</v>
      </c>
      <c r="O132" s="27">
        <v>0</v>
      </c>
      <c r="P132" s="27">
        <v>500490</v>
      </c>
      <c r="Q132" s="20">
        <v>300</v>
      </c>
      <c r="R132" s="27">
        <f t="shared" ref="R132:R138" si="62">S132/Q132</f>
        <v>1668.3</v>
      </c>
      <c r="S132" s="27">
        <v>500490</v>
      </c>
      <c r="T132" s="27">
        <v>0</v>
      </c>
      <c r="U132" s="27">
        <v>0</v>
      </c>
      <c r="V132" s="27">
        <v>500490</v>
      </c>
    </row>
    <row r="133" spans="1:22" ht="42.75" hidden="1" thickBot="1" x14ac:dyDescent="0.25">
      <c r="A133" s="25" t="s">
        <v>72</v>
      </c>
      <c r="B133" s="25" t="s">
        <v>16</v>
      </c>
      <c r="C133" s="49" t="s">
        <v>50</v>
      </c>
      <c r="D133" s="25" t="s">
        <v>18</v>
      </c>
      <c r="E133" s="26">
        <v>7200</v>
      </c>
      <c r="F133" s="27">
        <v>2364.69</v>
      </c>
      <c r="G133" s="27">
        <f t="shared" si="61"/>
        <v>17025768</v>
      </c>
      <c r="H133" s="27">
        <v>0</v>
      </c>
      <c r="I133" s="27">
        <v>0</v>
      </c>
      <c r="J133" s="27">
        <f>G133+H133+I133</f>
        <v>17025768</v>
      </c>
      <c r="K133" s="26">
        <v>7200</v>
      </c>
      <c r="L133" s="27">
        <f t="shared" si="60"/>
        <v>2364.6483333333335</v>
      </c>
      <c r="M133" s="27">
        <f>P133</f>
        <v>17025468</v>
      </c>
      <c r="N133" s="27">
        <v>0</v>
      </c>
      <c r="O133" s="27">
        <v>0</v>
      </c>
      <c r="P133" s="27">
        <v>17025468</v>
      </c>
      <c r="Q133" s="20">
        <v>7200</v>
      </c>
      <c r="R133" s="27">
        <f t="shared" si="62"/>
        <v>2368.8150000000001</v>
      </c>
      <c r="S133" s="27">
        <v>17055468</v>
      </c>
      <c r="T133" s="27">
        <v>0</v>
      </c>
      <c r="U133" s="27">
        <v>0</v>
      </c>
      <c r="V133" s="27">
        <v>17025468</v>
      </c>
    </row>
    <row r="134" spans="1:22" ht="42.75" hidden="1" thickBot="1" x14ac:dyDescent="0.25">
      <c r="A134" s="25" t="s">
        <v>72</v>
      </c>
      <c r="B134" s="25" t="s">
        <v>16</v>
      </c>
      <c r="C134" s="49" t="s">
        <v>51</v>
      </c>
      <c r="D134" s="25" t="s">
        <v>22</v>
      </c>
      <c r="E134" s="26">
        <v>1000</v>
      </c>
      <c r="F134" s="27">
        <v>4393.93</v>
      </c>
      <c r="G134" s="27">
        <f t="shared" si="61"/>
        <v>4393930</v>
      </c>
      <c r="H134" s="27">
        <v>0</v>
      </c>
      <c r="I134" s="27">
        <v>0</v>
      </c>
      <c r="J134" s="27">
        <f>G134+H134+I134</f>
        <v>4393930</v>
      </c>
      <c r="K134" s="26">
        <v>1000</v>
      </c>
      <c r="L134" s="27">
        <f t="shared" si="60"/>
        <v>4363.93</v>
      </c>
      <c r="M134" s="27">
        <f t="shared" ref="M134:M135" si="63">P134</f>
        <v>4363930</v>
      </c>
      <c r="N134" s="27">
        <v>0</v>
      </c>
      <c r="O134" s="27">
        <v>0</v>
      </c>
      <c r="P134" s="27">
        <v>4363930</v>
      </c>
      <c r="Q134" s="20">
        <v>1000</v>
      </c>
      <c r="R134" s="27">
        <f t="shared" si="62"/>
        <v>4363.93</v>
      </c>
      <c r="S134" s="27">
        <v>4363930</v>
      </c>
      <c r="T134" s="27">
        <v>0</v>
      </c>
      <c r="U134" s="27">
        <v>0</v>
      </c>
      <c r="V134" s="27">
        <v>4363930</v>
      </c>
    </row>
    <row r="135" spans="1:22" ht="42.75" hidden="1" thickBot="1" x14ac:dyDescent="0.25">
      <c r="A135" s="25" t="s">
        <v>72</v>
      </c>
      <c r="B135" s="25" t="s">
        <v>16</v>
      </c>
      <c r="C135" s="49" t="s">
        <v>52</v>
      </c>
      <c r="D135" s="25" t="s">
        <v>22</v>
      </c>
      <c r="E135" s="26">
        <v>650</v>
      </c>
      <c r="F135" s="27">
        <f t="shared" ref="F135:F140" si="64">G135/E135</f>
        <v>3901.6923076923076</v>
      </c>
      <c r="G135" s="27">
        <f>J135</f>
        <v>2536100</v>
      </c>
      <c r="H135" s="27">
        <v>0</v>
      </c>
      <c r="I135" s="27">
        <v>0</v>
      </c>
      <c r="J135" s="27">
        <v>2536100</v>
      </c>
      <c r="K135" s="26">
        <v>650</v>
      </c>
      <c r="L135" s="27">
        <f t="shared" si="60"/>
        <v>3900</v>
      </c>
      <c r="M135" s="27">
        <f t="shared" si="63"/>
        <v>2535000</v>
      </c>
      <c r="N135" s="27">
        <v>0</v>
      </c>
      <c r="O135" s="27">
        <v>0</v>
      </c>
      <c r="P135" s="27">
        <v>2535000</v>
      </c>
      <c r="Q135" s="20">
        <v>650</v>
      </c>
      <c r="R135" s="27">
        <f t="shared" si="62"/>
        <v>3900</v>
      </c>
      <c r="S135" s="27">
        <v>2535000</v>
      </c>
      <c r="T135" s="27">
        <v>0</v>
      </c>
      <c r="U135" s="27">
        <v>0</v>
      </c>
      <c r="V135" s="27">
        <v>2535000</v>
      </c>
    </row>
    <row r="136" spans="1:22" ht="42.75" hidden="1" thickBot="1" x14ac:dyDescent="0.25">
      <c r="A136" s="25" t="s">
        <v>72</v>
      </c>
      <c r="B136" s="25" t="s">
        <v>16</v>
      </c>
      <c r="C136" s="25" t="s">
        <v>185</v>
      </c>
      <c r="D136" s="25" t="s">
        <v>22</v>
      </c>
      <c r="E136" s="26">
        <v>1490</v>
      </c>
      <c r="F136" s="27">
        <f t="shared" si="64"/>
        <v>2381.3798657718121</v>
      </c>
      <c r="G136" s="27">
        <f>J136-I136-H136</f>
        <v>3548256</v>
      </c>
      <c r="H136" s="27">
        <v>2200000</v>
      </c>
      <c r="I136" s="27">
        <v>596260</v>
      </c>
      <c r="J136" s="27">
        <v>6344516</v>
      </c>
      <c r="K136" s="26">
        <v>1490</v>
      </c>
      <c r="L136" s="27">
        <f t="shared" si="60"/>
        <v>2265.2456375838924</v>
      </c>
      <c r="M136" s="27">
        <f>P136-O136-N136</f>
        <v>3375216</v>
      </c>
      <c r="N136" s="27">
        <v>2200000</v>
      </c>
      <c r="O136" s="27">
        <v>569300</v>
      </c>
      <c r="P136" s="27">
        <v>6144516</v>
      </c>
      <c r="Q136" s="20">
        <v>1490</v>
      </c>
      <c r="R136" s="27">
        <f t="shared" si="62"/>
        <v>2265.2456375838924</v>
      </c>
      <c r="S136" s="27">
        <v>3375216</v>
      </c>
      <c r="T136" s="27">
        <v>2200000</v>
      </c>
      <c r="U136" s="27">
        <v>569300</v>
      </c>
      <c r="V136" s="27">
        <v>6174516</v>
      </c>
    </row>
    <row r="137" spans="1:22" ht="42.75" hidden="1" thickBot="1" x14ac:dyDescent="0.25">
      <c r="A137" s="25" t="s">
        <v>72</v>
      </c>
      <c r="B137" s="25" t="s">
        <v>16</v>
      </c>
      <c r="C137" s="49" t="s">
        <v>48</v>
      </c>
      <c r="D137" s="25" t="s">
        <v>22</v>
      </c>
      <c r="E137" s="26">
        <v>1345</v>
      </c>
      <c r="F137" s="27">
        <f t="shared" si="64"/>
        <v>4247.2200743494423</v>
      </c>
      <c r="G137" s="27">
        <f>J137</f>
        <v>5712511</v>
      </c>
      <c r="H137" s="27">
        <v>0</v>
      </c>
      <c r="I137" s="27">
        <v>0</v>
      </c>
      <c r="J137" s="27">
        <v>5712511</v>
      </c>
      <c r="K137" s="26">
        <v>1345</v>
      </c>
      <c r="L137" s="27">
        <f t="shared" si="60"/>
        <v>2506.1048327137546</v>
      </c>
      <c r="M137" s="27">
        <f>P137-N137</f>
        <v>3370711</v>
      </c>
      <c r="N137" s="27">
        <v>2241800</v>
      </c>
      <c r="O137" s="27">
        <v>0</v>
      </c>
      <c r="P137" s="27">
        <v>5612511</v>
      </c>
      <c r="Q137" s="20">
        <v>1345</v>
      </c>
      <c r="R137" s="27">
        <f t="shared" si="62"/>
        <v>2506.1048327137546</v>
      </c>
      <c r="S137" s="27">
        <v>3370711</v>
      </c>
      <c r="T137" s="27">
        <v>2241800</v>
      </c>
      <c r="U137" s="27">
        <v>0</v>
      </c>
      <c r="V137" s="27">
        <v>5612511</v>
      </c>
    </row>
    <row r="138" spans="1:22" ht="42.75" hidden="1" thickBot="1" x14ac:dyDescent="0.25">
      <c r="A138" s="25" t="s">
        <v>72</v>
      </c>
      <c r="B138" s="25" t="s">
        <v>16</v>
      </c>
      <c r="C138" s="49" t="s">
        <v>49</v>
      </c>
      <c r="D138" s="25" t="s">
        <v>22</v>
      </c>
      <c r="E138" s="26">
        <v>1536</v>
      </c>
      <c r="F138" s="27">
        <f t="shared" si="64"/>
        <v>5255.979817708333</v>
      </c>
      <c r="G138" s="27">
        <f>J138</f>
        <v>8073185</v>
      </c>
      <c r="H138" s="27">
        <v>0</v>
      </c>
      <c r="I138" s="27">
        <v>0</v>
      </c>
      <c r="J138" s="27">
        <v>8073185</v>
      </c>
      <c r="K138" s="26">
        <v>1536</v>
      </c>
      <c r="L138" s="27">
        <f t="shared" si="60"/>
        <v>5060.667317708333</v>
      </c>
      <c r="M138" s="27">
        <f>P138</f>
        <v>7773185</v>
      </c>
      <c r="N138" s="27">
        <v>0</v>
      </c>
      <c r="O138" s="27">
        <v>0</v>
      </c>
      <c r="P138" s="27">
        <v>7773185</v>
      </c>
      <c r="Q138" s="20">
        <v>1536</v>
      </c>
      <c r="R138" s="27">
        <f t="shared" si="62"/>
        <v>5060.667317708333</v>
      </c>
      <c r="S138" s="27">
        <v>7773185</v>
      </c>
      <c r="T138" s="27">
        <v>0</v>
      </c>
      <c r="U138" s="27">
        <v>0</v>
      </c>
      <c r="V138" s="27">
        <v>7773185</v>
      </c>
    </row>
    <row r="139" spans="1:22" ht="74.25" hidden="1" thickBot="1" x14ac:dyDescent="0.25">
      <c r="A139" s="25" t="s">
        <v>72</v>
      </c>
      <c r="B139" s="25" t="s">
        <v>16</v>
      </c>
      <c r="C139" s="25" t="s">
        <v>23</v>
      </c>
      <c r="D139" s="25" t="s">
        <v>24</v>
      </c>
      <c r="E139" s="26">
        <v>40</v>
      </c>
      <c r="F139" s="27">
        <f t="shared" si="64"/>
        <v>7075</v>
      </c>
      <c r="G139" s="27">
        <f>J139</f>
        <v>283000</v>
      </c>
      <c r="H139" s="27">
        <v>0</v>
      </c>
      <c r="I139" s="27">
        <v>0</v>
      </c>
      <c r="J139" s="27">
        <v>283000</v>
      </c>
      <c r="K139" s="26">
        <v>40</v>
      </c>
      <c r="L139" s="27">
        <f t="shared" si="60"/>
        <v>6642.5</v>
      </c>
      <c r="M139" s="27">
        <f>P139</f>
        <v>265700</v>
      </c>
      <c r="N139" s="27">
        <v>0</v>
      </c>
      <c r="O139" s="27">
        <v>0</v>
      </c>
      <c r="P139" s="27">
        <v>265700</v>
      </c>
      <c r="Q139" s="20">
        <v>40</v>
      </c>
      <c r="R139" s="27">
        <f>S139/Q139</f>
        <v>6517.5</v>
      </c>
      <c r="S139" s="27">
        <f>V139</f>
        <v>260700</v>
      </c>
      <c r="T139" s="27">
        <v>0</v>
      </c>
      <c r="U139" s="27">
        <v>0</v>
      </c>
      <c r="V139" s="27">
        <v>260700</v>
      </c>
    </row>
    <row r="140" spans="1:22" ht="95.25" hidden="1" thickBot="1" x14ac:dyDescent="0.25">
      <c r="A140" s="25" t="s">
        <v>72</v>
      </c>
      <c r="B140" s="25" t="s">
        <v>16</v>
      </c>
      <c r="C140" s="25" t="s">
        <v>73</v>
      </c>
      <c r="D140" s="25" t="s">
        <v>24</v>
      </c>
      <c r="E140" s="26">
        <v>149</v>
      </c>
      <c r="F140" s="27">
        <f t="shared" si="64"/>
        <v>7069.1275167785234</v>
      </c>
      <c r="G140" s="27">
        <f>J140</f>
        <v>1053300</v>
      </c>
      <c r="H140" s="27">
        <v>0</v>
      </c>
      <c r="I140" s="27">
        <v>0</v>
      </c>
      <c r="J140" s="27">
        <v>1053300</v>
      </c>
      <c r="K140" s="26">
        <v>149</v>
      </c>
      <c r="L140" s="27">
        <f t="shared" si="60"/>
        <v>6642.9530201342286</v>
      </c>
      <c r="M140" s="27">
        <f>P140</f>
        <v>989800</v>
      </c>
      <c r="N140" s="27">
        <v>0</v>
      </c>
      <c r="O140" s="27">
        <v>0</v>
      </c>
      <c r="P140" s="27">
        <v>989800</v>
      </c>
      <c r="Q140" s="20">
        <v>149</v>
      </c>
      <c r="R140" s="27">
        <f>S140/Q140</f>
        <v>6642.9530201342286</v>
      </c>
      <c r="S140" s="27">
        <f>V140</f>
        <v>989800</v>
      </c>
      <c r="T140" s="27">
        <v>0</v>
      </c>
      <c r="U140" s="27">
        <v>0</v>
      </c>
      <c r="V140" s="27">
        <v>989800</v>
      </c>
    </row>
    <row r="141" spans="1:22" ht="53.25" hidden="1" thickBot="1" x14ac:dyDescent="0.25">
      <c r="A141" s="25" t="s">
        <v>72</v>
      </c>
      <c r="B141" s="25" t="s">
        <v>16</v>
      </c>
      <c r="C141" s="25" t="s">
        <v>27</v>
      </c>
      <c r="D141" s="25" t="s">
        <v>28</v>
      </c>
      <c r="E141" s="26">
        <v>40</v>
      </c>
      <c r="F141" s="27">
        <v>27535</v>
      </c>
      <c r="G141" s="27">
        <f t="shared" ref="G141:G147" si="65">ROUND(E141*F141,2)</f>
        <v>1101400</v>
      </c>
      <c r="H141" s="27">
        <v>0</v>
      </c>
      <c r="I141" s="27">
        <v>0</v>
      </c>
      <c r="J141" s="27">
        <f>G141+H141+I141</f>
        <v>1101400</v>
      </c>
      <c r="K141" s="26">
        <v>40</v>
      </c>
      <c r="L141" s="27">
        <v>27535</v>
      </c>
      <c r="M141" s="27">
        <f t="shared" ref="M141:M147" si="66">ROUND(K141*L141,2)</f>
        <v>1101400</v>
      </c>
      <c r="N141" s="27">
        <v>0</v>
      </c>
      <c r="O141" s="27">
        <v>0</v>
      </c>
      <c r="P141" s="27">
        <f>M141+N141+O141</f>
        <v>1101400</v>
      </c>
      <c r="Q141" s="20">
        <v>40</v>
      </c>
      <c r="R141" s="27">
        <v>27535</v>
      </c>
      <c r="S141" s="27">
        <f t="shared" ref="S141:S147" si="67">ROUND(Q141*R141,2)</f>
        <v>1101400</v>
      </c>
      <c r="T141" s="27">
        <v>0</v>
      </c>
      <c r="U141" s="27">
        <v>0</v>
      </c>
      <c r="V141" s="27">
        <f>S141+T141+U141</f>
        <v>1101400</v>
      </c>
    </row>
    <row r="142" spans="1:22" ht="63.75" thickBot="1" x14ac:dyDescent="0.25">
      <c r="A142" s="25" t="s">
        <v>72</v>
      </c>
      <c r="B142" s="25" t="s">
        <v>16</v>
      </c>
      <c r="C142" s="25" t="s">
        <v>74</v>
      </c>
      <c r="D142" s="25" t="s">
        <v>28</v>
      </c>
      <c r="E142" s="26">
        <v>270</v>
      </c>
      <c r="F142" s="27">
        <f>G142/E142</f>
        <v>58232.592592592591</v>
      </c>
      <c r="G142" s="27">
        <f>J142</f>
        <v>15722800</v>
      </c>
      <c r="H142" s="27">
        <v>0</v>
      </c>
      <c r="I142" s="27">
        <v>0</v>
      </c>
      <c r="J142" s="27">
        <v>15722800</v>
      </c>
      <c r="K142" s="26">
        <v>270</v>
      </c>
      <c r="L142" s="27">
        <v>53555.19</v>
      </c>
      <c r="M142" s="27">
        <f>P142</f>
        <v>14459900</v>
      </c>
      <c r="N142" s="27">
        <v>0</v>
      </c>
      <c r="O142" s="27">
        <v>0</v>
      </c>
      <c r="P142" s="27">
        <v>14459900</v>
      </c>
      <c r="Q142" s="20">
        <v>270</v>
      </c>
      <c r="R142" s="27">
        <f>S142/Q142</f>
        <v>53595.925925925927</v>
      </c>
      <c r="S142" s="27">
        <f>V142</f>
        <v>14470900</v>
      </c>
      <c r="T142" s="27">
        <v>0</v>
      </c>
      <c r="U142" s="27">
        <v>0</v>
      </c>
      <c r="V142" s="27">
        <v>14470900</v>
      </c>
    </row>
    <row r="143" spans="1:22" ht="74.25" hidden="1" thickBot="1" x14ac:dyDescent="0.25">
      <c r="A143" s="25" t="s">
        <v>72</v>
      </c>
      <c r="B143" s="25" t="s">
        <v>16</v>
      </c>
      <c r="C143" s="25" t="s">
        <v>75</v>
      </c>
      <c r="D143" s="25" t="s">
        <v>26</v>
      </c>
      <c r="E143" s="26">
        <v>57</v>
      </c>
      <c r="F143" s="27">
        <f>G143/E143</f>
        <v>18250.877192982458</v>
      </c>
      <c r="G143" s="27">
        <f>J143</f>
        <v>1040300</v>
      </c>
      <c r="H143" s="27">
        <v>0</v>
      </c>
      <c r="I143" s="27">
        <v>0</v>
      </c>
      <c r="J143" s="27">
        <v>1040300</v>
      </c>
      <c r="K143" s="26">
        <v>57</v>
      </c>
      <c r="L143" s="27">
        <f>M143/K143</f>
        <v>13831.578947368422</v>
      </c>
      <c r="M143" s="27">
        <f>P143</f>
        <v>788400</v>
      </c>
      <c r="N143" s="27">
        <v>0</v>
      </c>
      <c r="O143" s="27">
        <v>0</v>
      </c>
      <c r="P143" s="27">
        <v>788400</v>
      </c>
      <c r="Q143" s="20">
        <v>57</v>
      </c>
      <c r="R143" s="27">
        <f>S143/Q143</f>
        <v>13831.578947368422</v>
      </c>
      <c r="S143" s="27">
        <f>V143</f>
        <v>788400</v>
      </c>
      <c r="T143" s="27">
        <v>0</v>
      </c>
      <c r="U143" s="27">
        <v>0</v>
      </c>
      <c r="V143" s="27">
        <v>788400</v>
      </c>
    </row>
    <row r="144" spans="1:22" ht="95.25" hidden="1" thickBot="1" x14ac:dyDescent="0.25">
      <c r="A144" s="25" t="s">
        <v>72</v>
      </c>
      <c r="B144" s="25" t="s">
        <v>29</v>
      </c>
      <c r="C144" s="25" t="s">
        <v>56</v>
      </c>
      <c r="D144" s="25" t="s">
        <v>57</v>
      </c>
      <c r="E144" s="26">
        <v>1250</v>
      </c>
      <c r="F144" s="27">
        <v>18073.2</v>
      </c>
      <c r="G144" s="27">
        <f t="shared" si="65"/>
        <v>22591500</v>
      </c>
      <c r="H144" s="27">
        <v>0</v>
      </c>
      <c r="I144" s="27">
        <v>0</v>
      </c>
      <c r="J144" s="27">
        <f>G144+H144+I144</f>
        <v>22591500</v>
      </c>
      <c r="K144" s="26">
        <v>1250</v>
      </c>
      <c r="L144" s="27">
        <v>18358.48</v>
      </c>
      <c r="M144" s="27">
        <f t="shared" si="66"/>
        <v>22948100</v>
      </c>
      <c r="N144" s="27">
        <v>0</v>
      </c>
      <c r="O144" s="27">
        <v>0</v>
      </c>
      <c r="P144" s="27">
        <f>M144+N144+O144</f>
        <v>22948100</v>
      </c>
      <c r="Q144" s="20">
        <v>1250</v>
      </c>
      <c r="R144" s="27">
        <v>18276.88</v>
      </c>
      <c r="S144" s="27">
        <f t="shared" si="67"/>
        <v>22846100</v>
      </c>
      <c r="T144" s="27">
        <v>0</v>
      </c>
      <c r="U144" s="27">
        <v>0</v>
      </c>
      <c r="V144" s="27">
        <f>S144+T144+U144</f>
        <v>22846100</v>
      </c>
    </row>
    <row r="145" spans="1:22" ht="42.75" hidden="1" thickBot="1" x14ac:dyDescent="0.25">
      <c r="A145" s="25" t="s">
        <v>72</v>
      </c>
      <c r="B145" s="25" t="s">
        <v>29</v>
      </c>
      <c r="C145" s="25" t="s">
        <v>70</v>
      </c>
      <c r="D145" s="25" t="s">
        <v>71</v>
      </c>
      <c r="E145" s="26">
        <v>252</v>
      </c>
      <c r="F145" s="27">
        <v>24900</v>
      </c>
      <c r="G145" s="27">
        <f t="shared" si="65"/>
        <v>6274800</v>
      </c>
      <c r="H145" s="27">
        <v>0</v>
      </c>
      <c r="I145" s="27">
        <v>0</v>
      </c>
      <c r="J145" s="27">
        <f>G145+H145+I145</f>
        <v>6274800</v>
      </c>
      <c r="K145" s="26">
        <v>252</v>
      </c>
      <c r="L145" s="27">
        <v>24900</v>
      </c>
      <c r="M145" s="27">
        <f t="shared" si="66"/>
        <v>6274800</v>
      </c>
      <c r="N145" s="27">
        <v>0</v>
      </c>
      <c r="O145" s="27">
        <v>0</v>
      </c>
      <c r="P145" s="27">
        <f>M145+N145+O145</f>
        <v>6274800</v>
      </c>
      <c r="Q145" s="20">
        <v>252</v>
      </c>
      <c r="R145" s="27">
        <v>24900</v>
      </c>
      <c r="S145" s="27">
        <f t="shared" si="67"/>
        <v>6274800</v>
      </c>
      <c r="T145" s="27">
        <v>0</v>
      </c>
      <c r="U145" s="27">
        <v>0</v>
      </c>
      <c r="V145" s="27">
        <f>S145+T145+U145</f>
        <v>6274800</v>
      </c>
    </row>
    <row r="146" spans="1:22" ht="32.25" hidden="1" thickBot="1" x14ac:dyDescent="0.25">
      <c r="A146" s="25" t="s">
        <v>72</v>
      </c>
      <c r="B146" s="25" t="s">
        <v>29</v>
      </c>
      <c r="C146" s="25" t="s">
        <v>30</v>
      </c>
      <c r="D146" s="25" t="s">
        <v>31</v>
      </c>
      <c r="E146" s="26">
        <v>1220</v>
      </c>
      <c r="F146" s="27">
        <f>G146/E146</f>
        <v>9837.2131147540986</v>
      </c>
      <c r="G146" s="27">
        <f>J146</f>
        <v>12001400</v>
      </c>
      <c r="H146" s="27">
        <v>0</v>
      </c>
      <c r="I146" s="27">
        <v>0</v>
      </c>
      <c r="J146" s="27">
        <v>12001400</v>
      </c>
      <c r="K146" s="26">
        <v>1220</v>
      </c>
      <c r="L146" s="27">
        <f>M146/K146</f>
        <v>9837.2131147540986</v>
      </c>
      <c r="M146" s="27">
        <f>P146</f>
        <v>12001400</v>
      </c>
      <c r="N146" s="27">
        <v>0</v>
      </c>
      <c r="O146" s="27">
        <v>0</v>
      </c>
      <c r="P146" s="27">
        <v>12001400</v>
      </c>
      <c r="Q146" s="20">
        <v>1220</v>
      </c>
      <c r="R146" s="27">
        <f>S146/Q146</f>
        <v>9837.2131147540986</v>
      </c>
      <c r="S146" s="27">
        <f>V146</f>
        <v>12001400</v>
      </c>
      <c r="T146" s="27">
        <v>0</v>
      </c>
      <c r="U146" s="27">
        <v>0</v>
      </c>
      <c r="V146" s="27">
        <v>12001400</v>
      </c>
    </row>
    <row r="147" spans="1:22" ht="32.25" hidden="1" thickBot="1" x14ac:dyDescent="0.25">
      <c r="A147" s="25" t="s">
        <v>72</v>
      </c>
      <c r="B147" s="25" t="s">
        <v>29</v>
      </c>
      <c r="C147" s="25" t="s">
        <v>63</v>
      </c>
      <c r="D147" s="25" t="s">
        <v>64</v>
      </c>
      <c r="E147" s="26">
        <v>2000</v>
      </c>
      <c r="F147" s="27">
        <v>640</v>
      </c>
      <c r="G147" s="27">
        <f t="shared" si="65"/>
        <v>1280000</v>
      </c>
      <c r="H147" s="27">
        <v>0</v>
      </c>
      <c r="I147" s="27">
        <v>0</v>
      </c>
      <c r="J147" s="27">
        <f>G147+H147+I147</f>
        <v>1280000</v>
      </c>
      <c r="K147" s="26">
        <v>2000</v>
      </c>
      <c r="L147" s="27">
        <v>640</v>
      </c>
      <c r="M147" s="27">
        <f t="shared" si="66"/>
        <v>1280000</v>
      </c>
      <c r="N147" s="27">
        <v>0</v>
      </c>
      <c r="O147" s="27">
        <v>0</v>
      </c>
      <c r="P147" s="27">
        <f>M147+N147+O147</f>
        <v>1280000</v>
      </c>
      <c r="Q147" s="20">
        <v>2000</v>
      </c>
      <c r="R147" s="27">
        <v>640</v>
      </c>
      <c r="S147" s="27">
        <f t="shared" si="67"/>
        <v>1280000</v>
      </c>
      <c r="T147" s="27">
        <v>0</v>
      </c>
      <c r="U147" s="27">
        <v>0</v>
      </c>
      <c r="V147" s="27">
        <f>S147+T147+U147</f>
        <v>1280000</v>
      </c>
    </row>
    <row r="148" spans="1:22" ht="13.5" hidden="1" thickBot="1" x14ac:dyDescent="0.25">
      <c r="A148" s="49" t="s">
        <v>54</v>
      </c>
      <c r="B148" s="49"/>
      <c r="C148" s="49"/>
      <c r="D148" s="49"/>
      <c r="E148" s="26"/>
      <c r="F148" s="27"/>
      <c r="G148" s="28">
        <f>SUM(G129:G147)</f>
        <v>110523840</v>
      </c>
      <c r="H148" s="28">
        <f t="shared" ref="H148:V148" si="68">SUM(H129:H147)</f>
        <v>2200000</v>
      </c>
      <c r="I148" s="28">
        <f t="shared" si="68"/>
        <v>596260</v>
      </c>
      <c r="J148" s="28">
        <f t="shared" si="68"/>
        <v>113320100</v>
      </c>
      <c r="K148" s="26"/>
      <c r="L148" s="28"/>
      <c r="M148" s="28">
        <f t="shared" si="68"/>
        <v>105575400</v>
      </c>
      <c r="N148" s="28">
        <f t="shared" si="68"/>
        <v>4441800</v>
      </c>
      <c r="O148" s="28">
        <f t="shared" si="68"/>
        <v>569300</v>
      </c>
      <c r="P148" s="28">
        <f t="shared" si="68"/>
        <v>110586500</v>
      </c>
      <c r="Q148" s="20"/>
      <c r="R148" s="28"/>
      <c r="S148" s="28">
        <f t="shared" si="68"/>
        <v>105525400</v>
      </c>
      <c r="T148" s="28">
        <f t="shared" si="68"/>
        <v>4441800</v>
      </c>
      <c r="U148" s="28">
        <f t="shared" si="68"/>
        <v>569300</v>
      </c>
      <c r="V148" s="28">
        <f t="shared" si="68"/>
        <v>110536500</v>
      </c>
    </row>
    <row r="149" spans="1:22" ht="42.75" hidden="1" thickBot="1" x14ac:dyDescent="0.25">
      <c r="A149" s="25" t="s">
        <v>76</v>
      </c>
      <c r="B149" s="25" t="s">
        <v>29</v>
      </c>
      <c r="C149" s="25" t="s">
        <v>77</v>
      </c>
      <c r="D149" s="25" t="s">
        <v>78</v>
      </c>
      <c r="E149" s="26">
        <v>41700</v>
      </c>
      <c r="F149" s="27">
        <f>G149/E149</f>
        <v>19408.259999999998</v>
      </c>
      <c r="G149" s="27">
        <f>J149-I149-H149</f>
        <v>809324442</v>
      </c>
      <c r="H149" s="27">
        <v>4700000</v>
      </c>
      <c r="I149" s="27">
        <v>5515358</v>
      </c>
      <c r="J149" s="27">
        <v>819539800</v>
      </c>
      <c r="K149" s="26">
        <v>41700</v>
      </c>
      <c r="L149" s="27">
        <f>M149/K149</f>
        <v>12257.005995203837</v>
      </c>
      <c r="M149" s="27">
        <f>P149-O149-N149</f>
        <v>511117150</v>
      </c>
      <c r="N149" s="27">
        <v>3000000</v>
      </c>
      <c r="O149" s="27">
        <v>1261150</v>
      </c>
      <c r="P149" s="27">
        <v>515378300</v>
      </c>
      <c r="Q149" s="20">
        <v>41700</v>
      </c>
      <c r="R149" s="27">
        <f>S149/Q149</f>
        <v>12257.005995203837</v>
      </c>
      <c r="S149" s="27">
        <f>V149-U149-T149</f>
        <v>511117150</v>
      </c>
      <c r="T149" s="27">
        <v>3000000</v>
      </c>
      <c r="U149" s="27">
        <v>1261150</v>
      </c>
      <c r="V149" s="27">
        <v>515378300</v>
      </c>
    </row>
    <row r="150" spans="1:22" ht="13.5" hidden="1" thickBot="1" x14ac:dyDescent="0.25">
      <c r="A150" s="49" t="s">
        <v>54</v>
      </c>
      <c r="B150" s="49"/>
      <c r="C150" s="49"/>
      <c r="D150" s="49"/>
      <c r="E150" s="26"/>
      <c r="F150" s="27"/>
      <c r="G150" s="28">
        <f>SUM(G149)</f>
        <v>809324442</v>
      </c>
      <c r="H150" s="28">
        <f t="shared" ref="H150:V150" si="69">SUM(H149)</f>
        <v>4700000</v>
      </c>
      <c r="I150" s="28">
        <f t="shared" si="69"/>
        <v>5515358</v>
      </c>
      <c r="J150" s="28">
        <f t="shared" si="69"/>
        <v>819539800</v>
      </c>
      <c r="K150" s="26"/>
      <c r="L150" s="28"/>
      <c r="M150" s="28">
        <f t="shared" si="69"/>
        <v>511117150</v>
      </c>
      <c r="N150" s="28">
        <f t="shared" si="69"/>
        <v>3000000</v>
      </c>
      <c r="O150" s="28">
        <f t="shared" si="69"/>
        <v>1261150</v>
      </c>
      <c r="P150" s="28">
        <f t="shared" si="69"/>
        <v>515378300</v>
      </c>
      <c r="Q150" s="20"/>
      <c r="R150" s="28"/>
      <c r="S150" s="28">
        <f t="shared" si="69"/>
        <v>511117150</v>
      </c>
      <c r="T150" s="28">
        <f t="shared" si="69"/>
        <v>3000000</v>
      </c>
      <c r="U150" s="28">
        <f t="shared" si="69"/>
        <v>1261150</v>
      </c>
      <c r="V150" s="28">
        <f t="shared" si="69"/>
        <v>515378300</v>
      </c>
    </row>
    <row r="151" spans="1:22" ht="53.25" hidden="1" thickBot="1" x14ac:dyDescent="0.25">
      <c r="A151" s="25" t="s">
        <v>79</v>
      </c>
      <c r="B151" s="25" t="s">
        <v>16</v>
      </c>
      <c r="C151" s="49" t="s">
        <v>50</v>
      </c>
      <c r="D151" s="25" t="s">
        <v>18</v>
      </c>
      <c r="E151" s="26">
        <v>150350</v>
      </c>
      <c r="F151" s="27">
        <f>G151/E151</f>
        <v>1671.328732956435</v>
      </c>
      <c r="G151" s="27">
        <v>251284275</v>
      </c>
      <c r="H151" s="27">
        <v>5300000</v>
      </c>
      <c r="I151" s="27">
        <v>2700000</v>
      </c>
      <c r="J151" s="27">
        <f>G151+H151+I151</f>
        <v>259284275</v>
      </c>
      <c r="K151" s="26">
        <v>150350</v>
      </c>
      <c r="L151" s="27">
        <f>M151/K151</f>
        <v>1176.8054539408047</v>
      </c>
      <c r="M151" s="27">
        <v>176932700</v>
      </c>
      <c r="N151" s="27">
        <v>5300000</v>
      </c>
      <c r="O151" s="27">
        <v>2000000</v>
      </c>
      <c r="P151" s="27">
        <f>M151+N151+O151</f>
        <v>184232700</v>
      </c>
      <c r="Q151" s="20">
        <v>150350</v>
      </c>
      <c r="R151" s="27">
        <f>S151/Q151</f>
        <v>1176.8054539408047</v>
      </c>
      <c r="S151" s="27">
        <v>176932700</v>
      </c>
      <c r="T151" s="27">
        <v>5300000</v>
      </c>
      <c r="U151" s="27">
        <v>2000000</v>
      </c>
      <c r="V151" s="27">
        <f>S151+T151+U151</f>
        <v>184232700</v>
      </c>
    </row>
    <row r="152" spans="1:22" ht="53.25" hidden="1" thickBot="1" x14ac:dyDescent="0.25">
      <c r="A152" s="25" t="s">
        <v>79</v>
      </c>
      <c r="B152" s="25"/>
      <c r="C152" s="25" t="s">
        <v>80</v>
      </c>
      <c r="D152" s="25" t="s">
        <v>33</v>
      </c>
      <c r="E152" s="26">
        <v>6</v>
      </c>
      <c r="F152" s="27">
        <f t="shared" ref="F152:F153" si="70">G152/E152</f>
        <v>53333.333333333336</v>
      </c>
      <c r="G152" s="27">
        <v>320000</v>
      </c>
      <c r="H152" s="27">
        <v>0</v>
      </c>
      <c r="I152" s="27">
        <v>0</v>
      </c>
      <c r="J152" s="27">
        <f>G152+H152+I152</f>
        <v>320000</v>
      </c>
      <c r="K152" s="26">
        <v>6</v>
      </c>
      <c r="L152" s="27">
        <f t="shared" ref="L152:L153" si="71">M152/K152</f>
        <v>50000</v>
      </c>
      <c r="M152" s="27">
        <v>300000</v>
      </c>
      <c r="N152" s="27">
        <v>0</v>
      </c>
      <c r="O152" s="27">
        <v>0</v>
      </c>
      <c r="P152" s="27">
        <f>M152+N152+O152</f>
        <v>300000</v>
      </c>
      <c r="Q152" s="20">
        <v>6</v>
      </c>
      <c r="R152" s="27">
        <f t="shared" ref="R152:R153" si="72">S152/Q152</f>
        <v>50000</v>
      </c>
      <c r="S152" s="27">
        <v>300000</v>
      </c>
      <c r="T152" s="27"/>
      <c r="U152" s="27"/>
      <c r="V152" s="27">
        <f>S152+T152+U152</f>
        <v>300000</v>
      </c>
    </row>
    <row r="153" spans="1:22" ht="53.25" hidden="1" thickBot="1" x14ac:dyDescent="0.25">
      <c r="A153" s="25" t="s">
        <v>79</v>
      </c>
      <c r="B153" s="25" t="s">
        <v>16</v>
      </c>
      <c r="C153" s="49" t="s">
        <v>50</v>
      </c>
      <c r="D153" s="25" t="s">
        <v>22</v>
      </c>
      <c r="E153" s="26">
        <v>2500</v>
      </c>
      <c r="F153" s="27">
        <f t="shared" si="70"/>
        <v>21114.57</v>
      </c>
      <c r="G153" s="27">
        <v>52786425</v>
      </c>
      <c r="H153" s="27">
        <v>0</v>
      </c>
      <c r="I153" s="27">
        <v>0</v>
      </c>
      <c r="J153" s="27">
        <f>G153+H153+I153</f>
        <v>52786425</v>
      </c>
      <c r="K153" s="26">
        <v>2500</v>
      </c>
      <c r="L153" s="27">
        <f t="shared" si="71"/>
        <v>16160</v>
      </c>
      <c r="M153" s="27">
        <v>40400000</v>
      </c>
      <c r="N153" s="27">
        <v>0</v>
      </c>
      <c r="O153" s="27">
        <v>0</v>
      </c>
      <c r="P153" s="27">
        <f>M153+N153+O153</f>
        <v>40400000</v>
      </c>
      <c r="Q153" s="20">
        <v>2500</v>
      </c>
      <c r="R153" s="27">
        <f t="shared" si="72"/>
        <v>16160</v>
      </c>
      <c r="S153" s="27">
        <v>40400000</v>
      </c>
      <c r="T153" s="27">
        <v>0</v>
      </c>
      <c r="U153" s="27">
        <v>0</v>
      </c>
      <c r="V153" s="27">
        <f>S153+T153+U153</f>
        <v>40400000</v>
      </c>
    </row>
    <row r="154" spans="1:22" ht="13.5" hidden="1" thickBot="1" x14ac:dyDescent="0.25">
      <c r="A154" s="49" t="s">
        <v>54</v>
      </c>
      <c r="B154" s="49"/>
      <c r="C154" s="49"/>
      <c r="D154" s="49"/>
      <c r="E154" s="26"/>
      <c r="F154" s="27"/>
      <c r="G154" s="28">
        <f>SUM(G151:G153)</f>
        <v>304390700</v>
      </c>
      <c r="H154" s="28">
        <f t="shared" ref="H154:V154" si="73">SUM(H151:H153)</f>
        <v>5300000</v>
      </c>
      <c r="I154" s="28">
        <f t="shared" si="73"/>
        <v>2700000</v>
      </c>
      <c r="J154" s="28">
        <f t="shared" si="73"/>
        <v>312390700</v>
      </c>
      <c r="K154" s="26"/>
      <c r="L154" s="28"/>
      <c r="M154" s="28">
        <f t="shared" si="73"/>
        <v>217632700</v>
      </c>
      <c r="N154" s="28">
        <f t="shared" si="73"/>
        <v>5300000</v>
      </c>
      <c r="O154" s="28">
        <f t="shared" si="73"/>
        <v>2000000</v>
      </c>
      <c r="P154" s="28">
        <f t="shared" si="73"/>
        <v>224932700</v>
      </c>
      <c r="Q154" s="20"/>
      <c r="R154" s="28"/>
      <c r="S154" s="28">
        <f t="shared" si="73"/>
        <v>217632700</v>
      </c>
      <c r="T154" s="28">
        <f t="shared" si="73"/>
        <v>5300000</v>
      </c>
      <c r="U154" s="28">
        <f t="shared" si="73"/>
        <v>2000000</v>
      </c>
      <c r="V154" s="28">
        <f t="shared" si="73"/>
        <v>224932700</v>
      </c>
    </row>
    <row r="155" spans="1:22" ht="42.75" hidden="1" thickBot="1" x14ac:dyDescent="0.25">
      <c r="A155" s="25" t="s">
        <v>81</v>
      </c>
      <c r="B155" s="25" t="s">
        <v>16</v>
      </c>
      <c r="C155" s="25" t="s">
        <v>17</v>
      </c>
      <c r="D155" s="25" t="s">
        <v>18</v>
      </c>
      <c r="E155" s="26">
        <v>1900</v>
      </c>
      <c r="F155" s="27">
        <f>G155/E155</f>
        <v>387.89473684210526</v>
      </c>
      <c r="G155" s="27">
        <f>J155</f>
        <v>737000</v>
      </c>
      <c r="H155" s="27">
        <v>0</v>
      </c>
      <c r="I155" s="27">
        <v>0</v>
      </c>
      <c r="J155" s="27">
        <v>737000</v>
      </c>
      <c r="K155" s="26">
        <v>1900</v>
      </c>
      <c r="L155" s="27">
        <f>M155/K155</f>
        <v>387.89473684210526</v>
      </c>
      <c r="M155" s="27">
        <f>P155</f>
        <v>737000</v>
      </c>
      <c r="N155" s="27">
        <v>0</v>
      </c>
      <c r="O155" s="27">
        <v>0</v>
      </c>
      <c r="P155" s="27">
        <v>737000</v>
      </c>
      <c r="Q155" s="20">
        <v>1900</v>
      </c>
      <c r="R155" s="27">
        <f>S155/Q155</f>
        <v>387.89473684210526</v>
      </c>
      <c r="S155" s="27">
        <f>V155</f>
        <v>737000</v>
      </c>
      <c r="T155" s="27">
        <v>0</v>
      </c>
      <c r="U155" s="27">
        <v>0</v>
      </c>
      <c r="V155" s="27">
        <v>737000</v>
      </c>
    </row>
    <row r="156" spans="1:22" ht="32.25" hidden="1" thickBot="1" x14ac:dyDescent="0.25">
      <c r="A156" s="25" t="s">
        <v>81</v>
      </c>
      <c r="B156" s="25" t="s">
        <v>16</v>
      </c>
      <c r="C156" s="25" t="s">
        <v>60</v>
      </c>
      <c r="D156" s="25" t="s">
        <v>61</v>
      </c>
      <c r="E156" s="26">
        <v>1400</v>
      </c>
      <c r="F156" s="27">
        <v>4450</v>
      </c>
      <c r="G156" s="27">
        <f t="shared" ref="G156" si="74">ROUND(E156*F156,2)</f>
        <v>6230000</v>
      </c>
      <c r="H156" s="27">
        <v>0</v>
      </c>
      <c r="I156" s="27">
        <v>0</v>
      </c>
      <c r="J156" s="27">
        <f>G156+H156+I156</f>
        <v>6230000</v>
      </c>
      <c r="K156" s="26">
        <v>1400</v>
      </c>
      <c r="L156" s="27">
        <f>M156/K156</f>
        <v>4450</v>
      </c>
      <c r="M156" s="27">
        <f>P156</f>
        <v>6230000</v>
      </c>
      <c r="N156" s="27">
        <v>0</v>
      </c>
      <c r="O156" s="27">
        <v>0</v>
      </c>
      <c r="P156" s="27">
        <v>6230000</v>
      </c>
      <c r="Q156" s="20">
        <v>1400</v>
      </c>
      <c r="R156" s="27">
        <f>S156/Q156</f>
        <v>4450</v>
      </c>
      <c r="S156" s="27">
        <f>V156</f>
        <v>6230000</v>
      </c>
      <c r="T156" s="27">
        <v>0</v>
      </c>
      <c r="U156" s="27">
        <v>0</v>
      </c>
      <c r="V156" s="27">
        <v>6230000</v>
      </c>
    </row>
    <row r="157" spans="1:22" ht="42.75" hidden="1" thickBot="1" x14ac:dyDescent="0.25">
      <c r="A157" s="25" t="s">
        <v>81</v>
      </c>
      <c r="B157" s="25" t="s">
        <v>16</v>
      </c>
      <c r="C157" s="49" t="s">
        <v>50</v>
      </c>
      <c r="D157" s="25" t="s">
        <v>18</v>
      </c>
      <c r="E157" s="26">
        <v>35000</v>
      </c>
      <c r="F157" s="27">
        <f>G157/E157</f>
        <v>2812.9100391428574</v>
      </c>
      <c r="G157" s="27">
        <f>J157-I157-H157</f>
        <v>98451851.370000005</v>
      </c>
      <c r="H157" s="27">
        <v>800000</v>
      </c>
      <c r="I157" s="27">
        <v>1185928.6299999999</v>
      </c>
      <c r="J157" s="27">
        <v>100437780</v>
      </c>
      <c r="K157" s="26">
        <v>35000</v>
      </c>
      <c r="L157" s="27">
        <f>M157/K157</f>
        <v>2770.0959754285714</v>
      </c>
      <c r="M157" s="27">
        <f>P157-O157-N157</f>
        <v>96953359.140000001</v>
      </c>
      <c r="N157" s="27">
        <v>800000</v>
      </c>
      <c r="O157" s="27">
        <v>1304520.8600000001</v>
      </c>
      <c r="P157" s="27">
        <v>99057880</v>
      </c>
      <c r="Q157" s="20">
        <v>35000</v>
      </c>
      <c r="R157" s="27">
        <f>S157/Q157</f>
        <v>2770.0959754285714</v>
      </c>
      <c r="S157" s="27">
        <f>V157-U157-T157</f>
        <v>96953359.140000001</v>
      </c>
      <c r="T157" s="27">
        <v>800000</v>
      </c>
      <c r="U157" s="27">
        <v>1304520.8600000001</v>
      </c>
      <c r="V157" s="27">
        <v>99057880</v>
      </c>
    </row>
    <row r="158" spans="1:22" ht="42.75" hidden="1" thickBot="1" x14ac:dyDescent="0.25">
      <c r="A158" s="25" t="s">
        <v>81</v>
      </c>
      <c r="B158" s="25" t="s">
        <v>16</v>
      </c>
      <c r="C158" s="49" t="s">
        <v>52</v>
      </c>
      <c r="D158" s="25" t="s">
        <v>22</v>
      </c>
      <c r="E158" s="26">
        <v>960</v>
      </c>
      <c r="F158" s="27">
        <f>G158/E158</f>
        <v>2425.1604166666666</v>
      </c>
      <c r="G158" s="27">
        <f>J158</f>
        <v>2328154</v>
      </c>
      <c r="H158" s="27">
        <v>0</v>
      </c>
      <c r="I158" s="27">
        <v>0</v>
      </c>
      <c r="J158" s="27">
        <v>2328154</v>
      </c>
      <c r="K158" s="26">
        <v>960</v>
      </c>
      <c r="L158" s="27">
        <f>M158/K158</f>
        <v>2283.9791666666665</v>
      </c>
      <c r="M158" s="27">
        <f>P158</f>
        <v>2192620</v>
      </c>
      <c r="N158" s="27">
        <v>0</v>
      </c>
      <c r="O158" s="27">
        <v>0</v>
      </c>
      <c r="P158" s="27">
        <v>2192620</v>
      </c>
      <c r="Q158" s="20">
        <v>960</v>
      </c>
      <c r="R158" s="27">
        <f>S158/Q158</f>
        <v>2283.9791666666665</v>
      </c>
      <c r="S158" s="27">
        <f>V158</f>
        <v>2192620</v>
      </c>
      <c r="T158" s="27">
        <v>0</v>
      </c>
      <c r="U158" s="27">
        <v>0</v>
      </c>
      <c r="V158" s="27">
        <v>2192620</v>
      </c>
    </row>
    <row r="159" spans="1:22" ht="42.75" hidden="1" thickBot="1" x14ac:dyDescent="0.25">
      <c r="A159" s="25" t="s">
        <v>81</v>
      </c>
      <c r="B159" s="25" t="s">
        <v>16</v>
      </c>
      <c r="C159" s="25" t="s">
        <v>185</v>
      </c>
      <c r="D159" s="25" t="s">
        <v>26</v>
      </c>
      <c r="E159" s="26">
        <v>48</v>
      </c>
      <c r="F159" s="27">
        <v>27925</v>
      </c>
      <c r="G159" s="27">
        <f t="shared" ref="G159" si="75">ROUND(E159*F159,2)</f>
        <v>1340400</v>
      </c>
      <c r="H159" s="27">
        <v>0</v>
      </c>
      <c r="I159" s="27">
        <v>0</v>
      </c>
      <c r="J159" s="27">
        <f>G159+H159+I159</f>
        <v>1340400</v>
      </c>
      <c r="K159" s="26">
        <v>48</v>
      </c>
      <c r="L159" s="27">
        <v>27925</v>
      </c>
      <c r="M159" s="27">
        <f t="shared" ref="M159" si="76">ROUND(K159*L159,2)</f>
        <v>1340400</v>
      </c>
      <c r="N159" s="27">
        <v>0</v>
      </c>
      <c r="O159" s="27">
        <v>0</v>
      </c>
      <c r="P159" s="27">
        <f>M159+N159+O159</f>
        <v>1340400</v>
      </c>
      <c r="Q159" s="20">
        <v>48</v>
      </c>
      <c r="R159" s="27">
        <v>27925</v>
      </c>
      <c r="S159" s="27">
        <f t="shared" ref="S159" si="77">ROUND(Q159*R159,2)</f>
        <v>1340400</v>
      </c>
      <c r="T159" s="27">
        <v>0</v>
      </c>
      <c r="U159" s="27">
        <v>0</v>
      </c>
      <c r="V159" s="27">
        <f>S159+T159+U159</f>
        <v>1340400</v>
      </c>
    </row>
    <row r="160" spans="1:22" ht="42.75" hidden="1" thickBot="1" x14ac:dyDescent="0.25">
      <c r="A160" s="25" t="s">
        <v>81</v>
      </c>
      <c r="B160" s="25" t="s">
        <v>16</v>
      </c>
      <c r="C160" s="25" t="s">
        <v>185</v>
      </c>
      <c r="D160" s="25" t="s">
        <v>22</v>
      </c>
      <c r="E160" s="26">
        <v>1648</v>
      </c>
      <c r="F160" s="27">
        <f t="shared" ref="F160:F183" si="78">G160/E160</f>
        <v>2870.3300970873788</v>
      </c>
      <c r="G160" s="27">
        <f t="shared" ref="G160:G167" si="79">J160</f>
        <v>4730304</v>
      </c>
      <c r="H160" s="27">
        <v>0</v>
      </c>
      <c r="I160" s="27">
        <v>0</v>
      </c>
      <c r="J160" s="27">
        <v>4730304</v>
      </c>
      <c r="K160" s="26">
        <v>1648</v>
      </c>
      <c r="L160" s="27">
        <f t="shared" ref="L160:L183" si="80">M160/K160</f>
        <v>2791.2621359223299</v>
      </c>
      <c r="M160" s="27">
        <f t="shared" ref="M160:M167" si="81">P160</f>
        <v>4600000</v>
      </c>
      <c r="N160" s="27">
        <v>0</v>
      </c>
      <c r="O160" s="27">
        <v>0</v>
      </c>
      <c r="P160" s="27">
        <v>4600000</v>
      </c>
      <c r="Q160" s="20">
        <v>1648</v>
      </c>
      <c r="R160" s="27">
        <f t="shared" ref="R160:R183" si="82">S160/Q160</f>
        <v>2791.2621359223299</v>
      </c>
      <c r="S160" s="27">
        <f t="shared" ref="S160:S167" si="83">V160</f>
        <v>4600000</v>
      </c>
      <c r="T160" s="27">
        <v>0</v>
      </c>
      <c r="U160" s="27">
        <v>0</v>
      </c>
      <c r="V160" s="27">
        <v>4600000</v>
      </c>
    </row>
    <row r="161" spans="1:22" ht="42.75" hidden="1" thickBot="1" x14ac:dyDescent="0.25">
      <c r="A161" s="25" t="s">
        <v>81</v>
      </c>
      <c r="B161" s="25" t="s">
        <v>16</v>
      </c>
      <c r="C161" s="49" t="s">
        <v>48</v>
      </c>
      <c r="D161" s="25" t="s">
        <v>22</v>
      </c>
      <c r="E161" s="26">
        <v>823</v>
      </c>
      <c r="F161" s="27">
        <f t="shared" si="78"/>
        <v>3473.0959902794652</v>
      </c>
      <c r="G161" s="27">
        <f t="shared" si="79"/>
        <v>2858358</v>
      </c>
      <c r="H161" s="27">
        <v>0</v>
      </c>
      <c r="I161" s="27">
        <v>0</v>
      </c>
      <c r="J161" s="27">
        <v>2858358</v>
      </c>
      <c r="K161" s="26">
        <v>823</v>
      </c>
      <c r="L161" s="27">
        <f t="shared" si="80"/>
        <v>3037.667071688943</v>
      </c>
      <c r="M161" s="27">
        <f t="shared" si="81"/>
        <v>2500000</v>
      </c>
      <c r="N161" s="27">
        <v>0</v>
      </c>
      <c r="O161" s="27">
        <v>0</v>
      </c>
      <c r="P161" s="27">
        <v>2500000</v>
      </c>
      <c r="Q161" s="20">
        <v>823</v>
      </c>
      <c r="R161" s="27">
        <f t="shared" si="82"/>
        <v>3037.667071688943</v>
      </c>
      <c r="S161" s="27">
        <f t="shared" si="83"/>
        <v>2500000</v>
      </c>
      <c r="T161" s="27">
        <v>0</v>
      </c>
      <c r="U161" s="27">
        <v>0</v>
      </c>
      <c r="V161" s="27">
        <v>2500000</v>
      </c>
    </row>
    <row r="162" spans="1:22" ht="42.75" hidden="1" thickBot="1" x14ac:dyDescent="0.25">
      <c r="A162" s="25" t="s">
        <v>81</v>
      </c>
      <c r="B162" s="25" t="s">
        <v>16</v>
      </c>
      <c r="C162" s="49" t="s">
        <v>49</v>
      </c>
      <c r="D162" s="25" t="s">
        <v>22</v>
      </c>
      <c r="E162" s="26">
        <v>1430</v>
      </c>
      <c r="F162" s="27">
        <f t="shared" si="78"/>
        <v>4233.0097902097905</v>
      </c>
      <c r="G162" s="27">
        <f t="shared" si="79"/>
        <v>6053204</v>
      </c>
      <c r="H162" s="27">
        <v>0</v>
      </c>
      <c r="I162" s="27">
        <v>0</v>
      </c>
      <c r="J162" s="27">
        <v>6053204</v>
      </c>
      <c r="K162" s="26">
        <v>1430</v>
      </c>
      <c r="L162" s="27">
        <f t="shared" si="80"/>
        <v>3986.5734265734268</v>
      </c>
      <c r="M162" s="27">
        <f t="shared" si="81"/>
        <v>5700800</v>
      </c>
      <c r="N162" s="27">
        <v>0</v>
      </c>
      <c r="O162" s="27">
        <v>0</v>
      </c>
      <c r="P162" s="27">
        <v>5700800</v>
      </c>
      <c r="Q162" s="20">
        <v>1430</v>
      </c>
      <c r="R162" s="27">
        <f t="shared" si="82"/>
        <v>3986.5734265734268</v>
      </c>
      <c r="S162" s="27">
        <f t="shared" si="83"/>
        <v>5700800</v>
      </c>
      <c r="T162" s="27">
        <v>0</v>
      </c>
      <c r="U162" s="27">
        <v>0</v>
      </c>
      <c r="V162" s="27">
        <v>5700800</v>
      </c>
    </row>
    <row r="163" spans="1:22" ht="74.25" hidden="1" thickBot="1" x14ac:dyDescent="0.25">
      <c r="A163" s="25" t="s">
        <v>81</v>
      </c>
      <c r="B163" s="25" t="s">
        <v>16</v>
      </c>
      <c r="C163" s="25" t="s">
        <v>23</v>
      </c>
      <c r="D163" s="25" t="s">
        <v>24</v>
      </c>
      <c r="E163" s="26">
        <v>389</v>
      </c>
      <c r="F163" s="27">
        <f t="shared" si="78"/>
        <v>5780.2056555269919</v>
      </c>
      <c r="G163" s="27">
        <f t="shared" si="79"/>
        <v>2248500</v>
      </c>
      <c r="H163" s="27">
        <v>0</v>
      </c>
      <c r="I163" s="27">
        <v>0</v>
      </c>
      <c r="J163" s="27">
        <v>2248500</v>
      </c>
      <c r="K163" s="26">
        <v>389</v>
      </c>
      <c r="L163" s="27">
        <f t="shared" si="80"/>
        <v>5780.2056555269919</v>
      </c>
      <c r="M163" s="27">
        <f t="shared" si="81"/>
        <v>2248500</v>
      </c>
      <c r="N163" s="27">
        <v>0</v>
      </c>
      <c r="O163" s="27">
        <v>0</v>
      </c>
      <c r="P163" s="27">
        <v>2248500</v>
      </c>
      <c r="Q163" s="20">
        <v>389</v>
      </c>
      <c r="R163" s="27">
        <f t="shared" si="82"/>
        <v>5780.2056555269919</v>
      </c>
      <c r="S163" s="27">
        <f t="shared" si="83"/>
        <v>2248500</v>
      </c>
      <c r="T163" s="27">
        <v>0</v>
      </c>
      <c r="U163" s="27">
        <v>0</v>
      </c>
      <c r="V163" s="27">
        <v>2248500</v>
      </c>
    </row>
    <row r="164" spans="1:22" ht="63.75" hidden="1" thickBot="1" x14ac:dyDescent="0.25">
      <c r="A164" s="25" t="s">
        <v>81</v>
      </c>
      <c r="B164" s="25" t="s">
        <v>16</v>
      </c>
      <c r="C164" s="25" t="s">
        <v>82</v>
      </c>
      <c r="D164" s="25" t="s">
        <v>28</v>
      </c>
      <c r="E164" s="26">
        <v>67</v>
      </c>
      <c r="F164" s="27">
        <f t="shared" si="78"/>
        <v>85680.298507462692</v>
      </c>
      <c r="G164" s="27">
        <f t="shared" si="79"/>
        <v>5740580</v>
      </c>
      <c r="H164" s="27">
        <v>0</v>
      </c>
      <c r="I164" s="27">
        <v>0</v>
      </c>
      <c r="J164" s="27">
        <v>5740580</v>
      </c>
      <c r="K164" s="26">
        <v>67</v>
      </c>
      <c r="L164" s="27">
        <f t="shared" si="80"/>
        <v>58208.955223880599</v>
      </c>
      <c r="M164" s="27">
        <f t="shared" si="81"/>
        <v>3900000</v>
      </c>
      <c r="N164" s="27">
        <v>0</v>
      </c>
      <c r="O164" s="27">
        <v>0</v>
      </c>
      <c r="P164" s="27">
        <v>3900000</v>
      </c>
      <c r="Q164" s="20">
        <v>67</v>
      </c>
      <c r="R164" s="27">
        <f t="shared" si="82"/>
        <v>58208.955223880599</v>
      </c>
      <c r="S164" s="27">
        <f t="shared" si="83"/>
        <v>3900000</v>
      </c>
      <c r="T164" s="27">
        <v>0</v>
      </c>
      <c r="U164" s="27">
        <v>0</v>
      </c>
      <c r="V164" s="27">
        <v>3900000</v>
      </c>
    </row>
    <row r="165" spans="1:22" ht="95.25" hidden="1" thickBot="1" x14ac:dyDescent="0.25">
      <c r="A165" s="25" t="s">
        <v>81</v>
      </c>
      <c r="B165" s="25" t="s">
        <v>29</v>
      </c>
      <c r="C165" s="25" t="s">
        <v>56</v>
      </c>
      <c r="D165" s="25" t="s">
        <v>57</v>
      </c>
      <c r="E165" s="26">
        <v>120</v>
      </c>
      <c r="F165" s="27">
        <f t="shared" si="78"/>
        <v>19216</v>
      </c>
      <c r="G165" s="27">
        <f t="shared" si="79"/>
        <v>2305920</v>
      </c>
      <c r="H165" s="27">
        <v>0</v>
      </c>
      <c r="I165" s="27">
        <v>0</v>
      </c>
      <c r="J165" s="27">
        <v>2305920</v>
      </c>
      <c r="K165" s="26">
        <v>120</v>
      </c>
      <c r="L165" s="27">
        <f t="shared" si="80"/>
        <v>12770</v>
      </c>
      <c r="M165" s="27">
        <f t="shared" si="81"/>
        <v>1532400</v>
      </c>
      <c r="N165" s="27">
        <v>0</v>
      </c>
      <c r="O165" s="27">
        <v>0</v>
      </c>
      <c r="P165" s="27">
        <v>1532400</v>
      </c>
      <c r="Q165" s="20">
        <v>120</v>
      </c>
      <c r="R165" s="27">
        <f t="shared" si="82"/>
        <v>12770</v>
      </c>
      <c r="S165" s="27">
        <f t="shared" si="83"/>
        <v>1532400</v>
      </c>
      <c r="T165" s="27">
        <v>0</v>
      </c>
      <c r="U165" s="27">
        <v>0</v>
      </c>
      <c r="V165" s="27">
        <v>1532400</v>
      </c>
    </row>
    <row r="166" spans="1:22" ht="32.25" hidden="1" thickBot="1" x14ac:dyDescent="0.25">
      <c r="A166" s="25" t="s">
        <v>81</v>
      </c>
      <c r="B166" s="25" t="s">
        <v>29</v>
      </c>
      <c r="C166" s="25" t="s">
        <v>30</v>
      </c>
      <c r="D166" s="25" t="s">
        <v>31</v>
      </c>
      <c r="E166" s="26">
        <v>659</v>
      </c>
      <c r="F166" s="27">
        <f t="shared" si="78"/>
        <v>11445.827010622155</v>
      </c>
      <c r="G166" s="27">
        <f t="shared" si="79"/>
        <v>7542800</v>
      </c>
      <c r="H166" s="27">
        <v>0</v>
      </c>
      <c r="I166" s="27">
        <v>0</v>
      </c>
      <c r="J166" s="27">
        <v>7542800</v>
      </c>
      <c r="K166" s="26">
        <v>659</v>
      </c>
      <c r="L166" s="27">
        <f t="shared" si="80"/>
        <v>11445.827010622155</v>
      </c>
      <c r="M166" s="27">
        <f t="shared" si="81"/>
        <v>7542800</v>
      </c>
      <c r="N166" s="27">
        <v>0</v>
      </c>
      <c r="O166" s="27">
        <v>0</v>
      </c>
      <c r="P166" s="27">
        <v>7542800</v>
      </c>
      <c r="Q166" s="20">
        <v>659</v>
      </c>
      <c r="R166" s="27">
        <f t="shared" si="82"/>
        <v>11445.827010622155</v>
      </c>
      <c r="S166" s="27">
        <f t="shared" si="83"/>
        <v>7542800</v>
      </c>
      <c r="T166" s="27">
        <v>0</v>
      </c>
      <c r="U166" s="27">
        <v>0</v>
      </c>
      <c r="V166" s="27">
        <v>7542800</v>
      </c>
    </row>
    <row r="167" spans="1:22" ht="32.25" hidden="1" thickBot="1" x14ac:dyDescent="0.25">
      <c r="A167" s="25" t="s">
        <v>81</v>
      </c>
      <c r="B167" s="25" t="s">
        <v>29</v>
      </c>
      <c r="C167" s="25" t="s">
        <v>63</v>
      </c>
      <c r="D167" s="25" t="s">
        <v>64</v>
      </c>
      <c r="E167" s="26">
        <v>1700</v>
      </c>
      <c r="F167" s="27">
        <f t="shared" si="78"/>
        <v>3204.5294117647059</v>
      </c>
      <c r="G167" s="27">
        <f t="shared" si="79"/>
        <v>5447700</v>
      </c>
      <c r="H167" s="27">
        <v>0</v>
      </c>
      <c r="I167" s="27">
        <v>0</v>
      </c>
      <c r="J167" s="27">
        <v>5447700</v>
      </c>
      <c r="K167" s="26">
        <v>1700</v>
      </c>
      <c r="L167" s="27">
        <f t="shared" si="80"/>
        <v>2058.8235294117649</v>
      </c>
      <c r="M167" s="27">
        <f t="shared" si="81"/>
        <v>3500000</v>
      </c>
      <c r="N167" s="27">
        <v>0</v>
      </c>
      <c r="O167" s="27">
        <v>0</v>
      </c>
      <c r="P167" s="27">
        <v>3500000</v>
      </c>
      <c r="Q167" s="20">
        <v>1700</v>
      </c>
      <c r="R167" s="27">
        <f t="shared" si="82"/>
        <v>2058.8235294117649</v>
      </c>
      <c r="S167" s="27">
        <f t="shared" si="83"/>
        <v>3500000</v>
      </c>
      <c r="T167" s="27">
        <v>0</v>
      </c>
      <c r="U167" s="27">
        <v>0</v>
      </c>
      <c r="V167" s="27">
        <v>3500000</v>
      </c>
    </row>
    <row r="168" spans="1:22" ht="13.5" hidden="1" thickBot="1" x14ac:dyDescent="0.25">
      <c r="A168" s="49" t="s">
        <v>54</v>
      </c>
      <c r="B168" s="49"/>
      <c r="C168" s="49"/>
      <c r="D168" s="49"/>
      <c r="E168" s="26"/>
      <c r="F168" s="27"/>
      <c r="G168" s="28">
        <f>SUM(G155:G167)</f>
        <v>146014771.37</v>
      </c>
      <c r="H168" s="28">
        <f t="shared" ref="H168:V168" si="84">SUM(H155:H167)</f>
        <v>800000</v>
      </c>
      <c r="I168" s="28">
        <f t="shared" si="84"/>
        <v>1185928.6299999999</v>
      </c>
      <c r="J168" s="28">
        <f t="shared" si="84"/>
        <v>148000700</v>
      </c>
      <c r="K168" s="26"/>
      <c r="L168" s="28"/>
      <c r="M168" s="28">
        <f t="shared" si="84"/>
        <v>138977879.13999999</v>
      </c>
      <c r="N168" s="28">
        <f t="shared" si="84"/>
        <v>800000</v>
      </c>
      <c r="O168" s="28">
        <f t="shared" si="84"/>
        <v>1304520.8600000001</v>
      </c>
      <c r="P168" s="28">
        <f t="shared" si="84"/>
        <v>141082400</v>
      </c>
      <c r="Q168" s="20"/>
      <c r="R168" s="28"/>
      <c r="S168" s="28">
        <f t="shared" si="84"/>
        <v>138977879.13999999</v>
      </c>
      <c r="T168" s="28">
        <f t="shared" si="84"/>
        <v>800000</v>
      </c>
      <c r="U168" s="28">
        <f t="shared" si="84"/>
        <v>1304520.8600000001</v>
      </c>
      <c r="V168" s="28">
        <f t="shared" si="84"/>
        <v>141082400</v>
      </c>
    </row>
    <row r="169" spans="1:22" ht="53.25" hidden="1" thickBot="1" x14ac:dyDescent="0.25">
      <c r="A169" s="25" t="s">
        <v>83</v>
      </c>
      <c r="B169" s="25" t="s">
        <v>16</v>
      </c>
      <c r="C169" s="49" t="s">
        <v>50</v>
      </c>
      <c r="D169" s="25" t="s">
        <v>18</v>
      </c>
      <c r="E169" s="26">
        <v>7666</v>
      </c>
      <c r="F169" s="27">
        <f t="shared" si="78"/>
        <v>1992.8124184711714</v>
      </c>
      <c r="G169" s="27">
        <f>J169-I169-H169</f>
        <v>15276900</v>
      </c>
      <c r="H169" s="27">
        <v>170500</v>
      </c>
      <c r="I169" s="27">
        <v>71000</v>
      </c>
      <c r="J169" s="27">
        <v>15518400</v>
      </c>
      <c r="K169" s="26">
        <v>7666</v>
      </c>
      <c r="L169" s="27">
        <f t="shared" si="80"/>
        <v>1993.1724497782416</v>
      </c>
      <c r="M169" s="27">
        <f>P169-O169-N169</f>
        <v>15279660</v>
      </c>
      <c r="N169" s="27">
        <v>195500</v>
      </c>
      <c r="O169" s="27">
        <v>71000</v>
      </c>
      <c r="P169" s="27">
        <v>15546160</v>
      </c>
      <c r="Q169" s="20">
        <v>7666</v>
      </c>
      <c r="R169" s="27">
        <f t="shared" si="82"/>
        <v>1992.1667101487085</v>
      </c>
      <c r="S169" s="27">
        <f>V169-U169-T169</f>
        <v>15271950</v>
      </c>
      <c r="T169" s="27">
        <v>195500</v>
      </c>
      <c r="U169" s="27">
        <v>71000</v>
      </c>
      <c r="V169" s="27">
        <v>15538450</v>
      </c>
    </row>
    <row r="170" spans="1:22" ht="53.25" hidden="1" thickBot="1" x14ac:dyDescent="0.25">
      <c r="A170" s="25" t="s">
        <v>83</v>
      </c>
      <c r="B170" s="25" t="s">
        <v>16</v>
      </c>
      <c r="C170" s="49" t="s">
        <v>51</v>
      </c>
      <c r="D170" s="25" t="s">
        <v>22</v>
      </c>
      <c r="E170" s="26">
        <v>650</v>
      </c>
      <c r="F170" s="27">
        <f t="shared" si="78"/>
        <v>3581.5384615384614</v>
      </c>
      <c r="G170" s="27">
        <f>J170</f>
        <v>2328000</v>
      </c>
      <c r="H170" s="27">
        <v>0</v>
      </c>
      <c r="I170" s="27">
        <v>0</v>
      </c>
      <c r="J170" s="27">
        <v>2328000</v>
      </c>
      <c r="K170" s="26">
        <v>650</v>
      </c>
      <c r="L170" s="27">
        <f t="shared" si="80"/>
        <v>3615.2923076923075</v>
      </c>
      <c r="M170" s="27">
        <f>P170</f>
        <v>2349940</v>
      </c>
      <c r="N170" s="27">
        <v>0</v>
      </c>
      <c r="O170" s="27">
        <v>0</v>
      </c>
      <c r="P170" s="27">
        <v>2349940</v>
      </c>
      <c r="Q170" s="20">
        <v>650</v>
      </c>
      <c r="R170" s="27">
        <f t="shared" si="82"/>
        <v>3615</v>
      </c>
      <c r="S170" s="27">
        <f>V170</f>
        <v>2349750</v>
      </c>
      <c r="T170" s="27">
        <v>0</v>
      </c>
      <c r="U170" s="27">
        <v>0</v>
      </c>
      <c r="V170" s="27">
        <v>2349750</v>
      </c>
    </row>
    <row r="171" spans="1:22" ht="74.25" hidden="1" thickBot="1" x14ac:dyDescent="0.25">
      <c r="A171" s="25" t="s">
        <v>83</v>
      </c>
      <c r="B171" s="25" t="s">
        <v>16</v>
      </c>
      <c r="C171" s="25" t="s">
        <v>84</v>
      </c>
      <c r="D171" s="25" t="s">
        <v>28</v>
      </c>
      <c r="E171" s="26">
        <v>60</v>
      </c>
      <c r="F171" s="27">
        <f t="shared" si="78"/>
        <v>104633.33333333333</v>
      </c>
      <c r="G171" s="27">
        <f>J171</f>
        <v>6278000</v>
      </c>
      <c r="H171" s="27">
        <v>0</v>
      </c>
      <c r="I171" s="27">
        <v>0</v>
      </c>
      <c r="J171" s="27">
        <v>6278000</v>
      </c>
      <c r="K171" s="26">
        <v>60</v>
      </c>
      <c r="L171" s="27">
        <f t="shared" si="80"/>
        <v>104655</v>
      </c>
      <c r="M171" s="27">
        <f>P171</f>
        <v>6279300</v>
      </c>
      <c r="N171" s="27">
        <v>0</v>
      </c>
      <c r="O171" s="27">
        <v>0</v>
      </c>
      <c r="P171" s="27">
        <v>6279300</v>
      </c>
      <c r="Q171" s="20">
        <v>60</v>
      </c>
      <c r="R171" s="27">
        <f t="shared" si="82"/>
        <v>104636.66666666667</v>
      </c>
      <c r="S171" s="27">
        <f>V171</f>
        <v>6278200</v>
      </c>
      <c r="T171" s="27">
        <v>0</v>
      </c>
      <c r="U171" s="27">
        <v>0</v>
      </c>
      <c r="V171" s="27">
        <v>6278200</v>
      </c>
    </row>
    <row r="172" spans="1:22" ht="13.5" hidden="1" thickBot="1" x14ac:dyDescent="0.25">
      <c r="A172" s="49" t="s">
        <v>54</v>
      </c>
      <c r="B172" s="49"/>
      <c r="C172" s="49"/>
      <c r="D172" s="49"/>
      <c r="E172" s="26"/>
      <c r="F172" s="27"/>
      <c r="G172" s="28">
        <f>SUM(G169:G171)</f>
        <v>23882900</v>
      </c>
      <c r="H172" s="28">
        <f t="shared" ref="H172:V172" si="85">SUM(H169:H171)</f>
        <v>170500</v>
      </c>
      <c r="I172" s="28">
        <f t="shared" si="85"/>
        <v>71000</v>
      </c>
      <c r="J172" s="28">
        <f t="shared" si="85"/>
        <v>24124400</v>
      </c>
      <c r="K172" s="26"/>
      <c r="L172" s="28"/>
      <c r="M172" s="28">
        <f t="shared" si="85"/>
        <v>23908900</v>
      </c>
      <c r="N172" s="28">
        <f t="shared" si="85"/>
        <v>195500</v>
      </c>
      <c r="O172" s="28">
        <f t="shared" si="85"/>
        <v>71000</v>
      </c>
      <c r="P172" s="28">
        <f t="shared" si="85"/>
        <v>24175400</v>
      </c>
      <c r="Q172" s="20"/>
      <c r="R172" s="28"/>
      <c r="S172" s="28">
        <f t="shared" si="85"/>
        <v>23899900</v>
      </c>
      <c r="T172" s="28">
        <f t="shared" si="85"/>
        <v>195500</v>
      </c>
      <c r="U172" s="28">
        <f t="shared" si="85"/>
        <v>71000</v>
      </c>
      <c r="V172" s="28">
        <f t="shared" si="85"/>
        <v>24166400</v>
      </c>
    </row>
    <row r="173" spans="1:22" ht="53.25" hidden="1" thickBot="1" x14ac:dyDescent="0.25">
      <c r="A173" s="25" t="s">
        <v>85</v>
      </c>
      <c r="B173" s="25" t="s">
        <v>16</v>
      </c>
      <c r="C173" s="49" t="s">
        <v>50</v>
      </c>
      <c r="D173" s="25" t="s">
        <v>18</v>
      </c>
      <c r="E173" s="26">
        <v>2395</v>
      </c>
      <c r="F173" s="27">
        <f t="shared" si="78"/>
        <v>1990</v>
      </c>
      <c r="G173" s="27">
        <v>4766050</v>
      </c>
      <c r="H173" s="27">
        <v>0</v>
      </c>
      <c r="I173" s="27">
        <v>0</v>
      </c>
      <c r="J173" s="27">
        <v>6782000</v>
      </c>
      <c r="K173" s="26">
        <v>2772</v>
      </c>
      <c r="L173" s="27">
        <f t="shared" si="80"/>
        <v>2446.6089466089466</v>
      </c>
      <c r="M173" s="27">
        <f>P173</f>
        <v>6782000</v>
      </c>
      <c r="N173" s="27">
        <v>0</v>
      </c>
      <c r="O173" s="27">
        <v>0</v>
      </c>
      <c r="P173" s="27">
        <v>6782000</v>
      </c>
      <c r="Q173" s="20">
        <v>2772</v>
      </c>
      <c r="R173" s="27">
        <f t="shared" si="82"/>
        <v>2446.6089466089466</v>
      </c>
      <c r="S173" s="27">
        <f>V173</f>
        <v>6782000</v>
      </c>
      <c r="T173" s="27">
        <v>0</v>
      </c>
      <c r="U173" s="27">
        <v>0</v>
      </c>
      <c r="V173" s="27">
        <v>6782000</v>
      </c>
    </row>
    <row r="174" spans="1:22" ht="53.25" hidden="1" thickBot="1" x14ac:dyDescent="0.25">
      <c r="A174" s="25" t="s">
        <v>85</v>
      </c>
      <c r="B174" s="25" t="s">
        <v>16</v>
      </c>
      <c r="C174" s="49" t="s">
        <v>51</v>
      </c>
      <c r="D174" s="25" t="s">
        <v>22</v>
      </c>
      <c r="E174" s="26">
        <v>1988</v>
      </c>
      <c r="F174" s="27">
        <f t="shared" si="78"/>
        <v>4089.1599597585514</v>
      </c>
      <c r="G174" s="27">
        <v>8129250</v>
      </c>
      <c r="H174" s="27">
        <v>630000</v>
      </c>
      <c r="I174" s="27">
        <v>279000</v>
      </c>
      <c r="J174" s="27">
        <v>7022300</v>
      </c>
      <c r="K174" s="26">
        <v>1345</v>
      </c>
      <c r="L174" s="27">
        <f t="shared" si="80"/>
        <v>4635.7620817843863</v>
      </c>
      <c r="M174" s="27">
        <f>P174-O174-N174</f>
        <v>6235100</v>
      </c>
      <c r="N174" s="27">
        <v>630000</v>
      </c>
      <c r="O174" s="27">
        <v>279000</v>
      </c>
      <c r="P174" s="27">
        <v>7144100</v>
      </c>
      <c r="Q174" s="20">
        <v>1345</v>
      </c>
      <c r="R174" s="27">
        <f t="shared" si="82"/>
        <v>4635.7620817843863</v>
      </c>
      <c r="S174" s="27">
        <f>V174-U174-T174</f>
        <v>6235100</v>
      </c>
      <c r="T174" s="27">
        <v>630000</v>
      </c>
      <c r="U174" s="27">
        <v>279000</v>
      </c>
      <c r="V174" s="27">
        <v>7144100</v>
      </c>
    </row>
    <row r="175" spans="1:22" ht="74.25" hidden="1" thickBot="1" x14ac:dyDescent="0.25">
      <c r="A175" s="25" t="s">
        <v>85</v>
      </c>
      <c r="B175" s="25" t="s">
        <v>16</v>
      </c>
      <c r="C175" s="25" t="s">
        <v>84</v>
      </c>
      <c r="D175" s="25" t="s">
        <v>28</v>
      </c>
      <c r="E175" s="26">
        <v>50</v>
      </c>
      <c r="F175" s="27">
        <f t="shared" si="78"/>
        <v>68150</v>
      </c>
      <c r="G175" s="27">
        <f>J175</f>
        <v>3407500</v>
      </c>
      <c r="H175" s="27">
        <v>0</v>
      </c>
      <c r="I175" s="27">
        <v>0</v>
      </c>
      <c r="J175" s="27">
        <v>3407500</v>
      </c>
      <c r="K175" s="26">
        <v>40</v>
      </c>
      <c r="L175" s="27">
        <f t="shared" si="80"/>
        <v>80242.5</v>
      </c>
      <c r="M175" s="27">
        <f>P175</f>
        <v>3209700</v>
      </c>
      <c r="N175" s="27">
        <v>0</v>
      </c>
      <c r="O175" s="27">
        <v>0</v>
      </c>
      <c r="P175" s="27">
        <v>3209700</v>
      </c>
      <c r="Q175" s="20">
        <v>40</v>
      </c>
      <c r="R175" s="27">
        <f t="shared" si="82"/>
        <v>80242.5</v>
      </c>
      <c r="S175" s="27">
        <f>V175</f>
        <v>3209700</v>
      </c>
      <c r="T175" s="27">
        <v>0</v>
      </c>
      <c r="U175" s="27">
        <v>0</v>
      </c>
      <c r="V175" s="27">
        <v>3209700</v>
      </c>
    </row>
    <row r="176" spans="1:22" ht="13.5" hidden="1" thickBot="1" x14ac:dyDescent="0.25">
      <c r="A176" s="49" t="s">
        <v>54</v>
      </c>
      <c r="B176" s="49"/>
      <c r="C176" s="49"/>
      <c r="D176" s="49"/>
      <c r="E176" s="26"/>
      <c r="F176" s="27"/>
      <c r="G176" s="28">
        <f>SUM(G173:G175)</f>
        <v>16302800</v>
      </c>
      <c r="H176" s="28">
        <f t="shared" ref="H176:V176" si="86">SUM(H173:H175)</f>
        <v>630000</v>
      </c>
      <c r="I176" s="28">
        <f t="shared" si="86"/>
        <v>279000</v>
      </c>
      <c r="J176" s="28">
        <f t="shared" si="86"/>
        <v>17211800</v>
      </c>
      <c r="K176" s="26"/>
      <c r="L176" s="28"/>
      <c r="M176" s="28">
        <f t="shared" si="86"/>
        <v>16226800</v>
      </c>
      <c r="N176" s="28">
        <f t="shared" si="86"/>
        <v>630000</v>
      </c>
      <c r="O176" s="28">
        <f t="shared" si="86"/>
        <v>279000</v>
      </c>
      <c r="P176" s="28">
        <f t="shared" si="86"/>
        <v>17135800</v>
      </c>
      <c r="Q176" s="20"/>
      <c r="R176" s="28"/>
      <c r="S176" s="28">
        <f t="shared" si="86"/>
        <v>16226800</v>
      </c>
      <c r="T176" s="28">
        <f t="shared" si="86"/>
        <v>630000</v>
      </c>
      <c r="U176" s="28">
        <f t="shared" si="86"/>
        <v>279000</v>
      </c>
      <c r="V176" s="28">
        <f t="shared" si="86"/>
        <v>17135800</v>
      </c>
    </row>
    <row r="177" spans="1:22" ht="53.25" hidden="1" thickBot="1" x14ac:dyDescent="0.25">
      <c r="A177" s="25" t="s">
        <v>86</v>
      </c>
      <c r="B177" s="25" t="s">
        <v>16</v>
      </c>
      <c r="C177" s="49" t="s">
        <v>50</v>
      </c>
      <c r="D177" s="25" t="s">
        <v>18</v>
      </c>
      <c r="E177" s="26">
        <v>6000</v>
      </c>
      <c r="F177" s="27">
        <f t="shared" si="78"/>
        <v>2307.4886666666666</v>
      </c>
      <c r="G177" s="27">
        <f>J177-I177-H177</f>
        <v>13844932</v>
      </c>
      <c r="H177" s="27">
        <v>20000</v>
      </c>
      <c r="I177" s="27">
        <v>81168</v>
      </c>
      <c r="J177" s="27">
        <v>13946100</v>
      </c>
      <c r="K177" s="26">
        <v>6000</v>
      </c>
      <c r="L177" s="27">
        <f t="shared" si="80"/>
        <v>2248.3053333333332</v>
      </c>
      <c r="M177" s="27">
        <f>P177-O177-N177</f>
        <v>13489832</v>
      </c>
      <c r="N177" s="27">
        <v>20000</v>
      </c>
      <c r="O177" s="27">
        <v>81168</v>
      </c>
      <c r="P177" s="27">
        <v>13591000</v>
      </c>
      <c r="Q177" s="20">
        <v>6000</v>
      </c>
      <c r="R177" s="27">
        <f t="shared" si="82"/>
        <v>2248.3053333333332</v>
      </c>
      <c r="S177" s="27">
        <f>V177-U177-T177</f>
        <v>13489832</v>
      </c>
      <c r="T177" s="27">
        <v>20000</v>
      </c>
      <c r="U177" s="27">
        <v>81168</v>
      </c>
      <c r="V177" s="27">
        <v>13591000</v>
      </c>
    </row>
    <row r="178" spans="1:22" ht="53.25" hidden="1" thickBot="1" x14ac:dyDescent="0.25">
      <c r="A178" s="25" t="s">
        <v>86</v>
      </c>
      <c r="B178" s="25" t="s">
        <v>16</v>
      </c>
      <c r="C178" s="49" t="s">
        <v>51</v>
      </c>
      <c r="D178" s="25" t="s">
        <v>22</v>
      </c>
      <c r="E178" s="26">
        <v>2485</v>
      </c>
      <c r="F178" s="27">
        <f t="shared" si="78"/>
        <v>6058.5513078470822</v>
      </c>
      <c r="G178" s="27">
        <f>J178</f>
        <v>15055500</v>
      </c>
      <c r="H178" s="27">
        <v>0</v>
      </c>
      <c r="I178" s="27">
        <v>0</v>
      </c>
      <c r="J178" s="27">
        <v>15055500</v>
      </c>
      <c r="K178" s="26">
        <v>2485</v>
      </c>
      <c r="L178" s="27">
        <f t="shared" si="80"/>
        <v>6058.5513078470822</v>
      </c>
      <c r="M178" s="27">
        <f>P178</f>
        <v>15055500</v>
      </c>
      <c r="N178" s="27">
        <v>0</v>
      </c>
      <c r="O178" s="27">
        <v>0</v>
      </c>
      <c r="P178" s="27">
        <v>15055500</v>
      </c>
      <c r="Q178" s="20">
        <v>2485</v>
      </c>
      <c r="R178" s="27">
        <f t="shared" si="82"/>
        <v>6058.5513078470822</v>
      </c>
      <c r="S178" s="27">
        <f>V178-U178-T178</f>
        <v>15055500</v>
      </c>
      <c r="T178" s="27">
        <v>0</v>
      </c>
      <c r="U178" s="27">
        <v>0</v>
      </c>
      <c r="V178" s="27">
        <v>15055500</v>
      </c>
    </row>
    <row r="179" spans="1:22" ht="74.25" hidden="1" thickBot="1" x14ac:dyDescent="0.25">
      <c r="A179" s="25" t="s">
        <v>86</v>
      </c>
      <c r="B179" s="25" t="s">
        <v>16</v>
      </c>
      <c r="C179" s="25" t="s">
        <v>84</v>
      </c>
      <c r="D179" s="25" t="s">
        <v>28</v>
      </c>
      <c r="E179" s="26">
        <v>120</v>
      </c>
      <c r="F179" s="27">
        <f t="shared" si="78"/>
        <v>113676.91666666667</v>
      </c>
      <c r="G179" s="27">
        <f>J179-I179-H179</f>
        <v>13641230</v>
      </c>
      <c r="H179" s="27">
        <v>0</v>
      </c>
      <c r="I179" s="27">
        <v>81170</v>
      </c>
      <c r="J179" s="27">
        <v>13722400</v>
      </c>
      <c r="K179" s="26">
        <v>120</v>
      </c>
      <c r="L179" s="27">
        <f t="shared" si="80"/>
        <v>103145.25</v>
      </c>
      <c r="M179" s="27">
        <f>P179-O179-N179</f>
        <v>12377430</v>
      </c>
      <c r="N179" s="27">
        <v>0</v>
      </c>
      <c r="O179" s="27">
        <v>81170</v>
      </c>
      <c r="P179" s="27">
        <v>12458600</v>
      </c>
      <c r="Q179" s="20">
        <v>120</v>
      </c>
      <c r="R179" s="27">
        <f t="shared" si="82"/>
        <v>103145.25</v>
      </c>
      <c r="S179" s="27">
        <f>V179-U179-T179</f>
        <v>12377430</v>
      </c>
      <c r="T179" s="27">
        <v>0</v>
      </c>
      <c r="U179" s="27">
        <v>81170</v>
      </c>
      <c r="V179" s="27">
        <v>12458600</v>
      </c>
    </row>
    <row r="180" spans="1:22" ht="13.5" hidden="1" thickBot="1" x14ac:dyDescent="0.25">
      <c r="A180" s="49" t="s">
        <v>54</v>
      </c>
      <c r="B180" s="49"/>
      <c r="C180" s="49"/>
      <c r="D180" s="49"/>
      <c r="E180" s="26"/>
      <c r="F180" s="27"/>
      <c r="G180" s="28">
        <f>SUM(G177:G179)</f>
        <v>42541662</v>
      </c>
      <c r="H180" s="28">
        <f t="shared" ref="H180:V180" si="87">SUM(H177:H179)</f>
        <v>20000</v>
      </c>
      <c r="I180" s="28">
        <f t="shared" si="87"/>
        <v>162338</v>
      </c>
      <c r="J180" s="28">
        <f t="shared" si="87"/>
        <v>42724000</v>
      </c>
      <c r="K180" s="26"/>
      <c r="L180" s="28"/>
      <c r="M180" s="28">
        <f t="shared" si="87"/>
        <v>40922762</v>
      </c>
      <c r="N180" s="28">
        <f t="shared" si="87"/>
        <v>20000</v>
      </c>
      <c r="O180" s="28">
        <f t="shared" si="87"/>
        <v>162338</v>
      </c>
      <c r="P180" s="28">
        <f t="shared" si="87"/>
        <v>41105100</v>
      </c>
      <c r="Q180" s="20"/>
      <c r="R180" s="28"/>
      <c r="S180" s="28">
        <f t="shared" si="87"/>
        <v>40922762</v>
      </c>
      <c r="T180" s="28">
        <f t="shared" si="87"/>
        <v>20000</v>
      </c>
      <c r="U180" s="28">
        <f t="shared" si="87"/>
        <v>162338</v>
      </c>
      <c r="V180" s="28">
        <f t="shared" si="87"/>
        <v>41105100</v>
      </c>
    </row>
    <row r="181" spans="1:22" ht="74.25" hidden="1" thickBot="1" x14ac:dyDescent="0.25">
      <c r="A181" s="25" t="s">
        <v>87</v>
      </c>
      <c r="B181" s="25" t="s">
        <v>16</v>
      </c>
      <c r="C181" s="25" t="s">
        <v>23</v>
      </c>
      <c r="D181" s="25" t="s">
        <v>24</v>
      </c>
      <c r="E181" s="26">
        <v>806</v>
      </c>
      <c r="F181" s="27">
        <f t="shared" si="78"/>
        <v>5512.2555831265508</v>
      </c>
      <c r="G181" s="27">
        <f>J181-I181</f>
        <v>4442878</v>
      </c>
      <c r="H181" s="27">
        <v>0</v>
      </c>
      <c r="I181" s="27">
        <v>38122</v>
      </c>
      <c r="J181" s="27">
        <v>4481000</v>
      </c>
      <c r="K181" s="26">
        <v>806</v>
      </c>
      <c r="L181" s="27">
        <f t="shared" si="80"/>
        <v>5512.2555831265508</v>
      </c>
      <c r="M181" s="27">
        <f>P181-O181</f>
        <v>4442878</v>
      </c>
      <c r="N181" s="29">
        <v>0</v>
      </c>
      <c r="O181" s="27">
        <v>38122</v>
      </c>
      <c r="P181" s="27">
        <v>4481000</v>
      </c>
      <c r="Q181" s="20">
        <v>806</v>
      </c>
      <c r="R181" s="27">
        <f t="shared" si="82"/>
        <v>5512.2555831265508</v>
      </c>
      <c r="S181" s="27">
        <f>V181-U181</f>
        <v>4442878</v>
      </c>
      <c r="T181" s="27">
        <v>0</v>
      </c>
      <c r="U181" s="27">
        <v>38122</v>
      </c>
      <c r="V181" s="27">
        <v>4481000</v>
      </c>
    </row>
    <row r="182" spans="1:22" ht="13.5" hidden="1" thickBot="1" x14ac:dyDescent="0.25">
      <c r="A182" s="49" t="s">
        <v>54</v>
      </c>
      <c r="B182" s="49"/>
      <c r="C182" s="49"/>
      <c r="D182" s="49"/>
      <c r="E182" s="26"/>
      <c r="F182" s="27"/>
      <c r="G182" s="28">
        <f>SUM(G181)</f>
        <v>4442878</v>
      </c>
      <c r="H182" s="28">
        <f t="shared" ref="H182:V182" si="88">SUM(H181)</f>
        <v>0</v>
      </c>
      <c r="I182" s="28">
        <f t="shared" si="88"/>
        <v>38122</v>
      </c>
      <c r="J182" s="28">
        <f t="shared" si="88"/>
        <v>4481000</v>
      </c>
      <c r="K182" s="26"/>
      <c r="L182" s="28"/>
      <c r="M182" s="28">
        <f t="shared" si="88"/>
        <v>4442878</v>
      </c>
      <c r="N182" s="28">
        <f t="shared" si="88"/>
        <v>0</v>
      </c>
      <c r="O182" s="28">
        <f t="shared" si="88"/>
        <v>38122</v>
      </c>
      <c r="P182" s="28">
        <f t="shared" si="88"/>
        <v>4481000</v>
      </c>
      <c r="Q182" s="20"/>
      <c r="R182" s="28"/>
      <c r="S182" s="28">
        <f t="shared" si="88"/>
        <v>4442878</v>
      </c>
      <c r="T182" s="28">
        <f t="shared" si="88"/>
        <v>0</v>
      </c>
      <c r="U182" s="28">
        <f t="shared" si="88"/>
        <v>38122</v>
      </c>
      <c r="V182" s="28">
        <f t="shared" si="88"/>
        <v>4481000</v>
      </c>
    </row>
    <row r="183" spans="1:22" ht="53.25" hidden="1" thickBot="1" x14ac:dyDescent="0.25">
      <c r="A183" s="25" t="s">
        <v>88</v>
      </c>
      <c r="B183" s="25" t="s">
        <v>16</v>
      </c>
      <c r="C183" s="25" t="s">
        <v>21</v>
      </c>
      <c r="D183" s="25" t="s">
        <v>18</v>
      </c>
      <c r="E183" s="26">
        <v>598</v>
      </c>
      <c r="F183" s="27">
        <f t="shared" si="78"/>
        <v>1751.3377926421404</v>
      </c>
      <c r="G183" s="27">
        <f>J183-I183-H183</f>
        <v>1047300</v>
      </c>
      <c r="H183" s="27">
        <v>42000</v>
      </c>
      <c r="I183" s="27">
        <v>0</v>
      </c>
      <c r="J183" s="27">
        <v>1089300</v>
      </c>
      <c r="K183" s="26">
        <v>598</v>
      </c>
      <c r="L183" s="27">
        <f t="shared" si="80"/>
        <v>1393.14381270903</v>
      </c>
      <c r="M183" s="27">
        <f>P183-O183-N183</f>
        <v>833100</v>
      </c>
      <c r="N183" s="27">
        <v>42000</v>
      </c>
      <c r="O183" s="27">
        <v>0</v>
      </c>
      <c r="P183" s="27">
        <v>875100</v>
      </c>
      <c r="Q183" s="20">
        <v>598</v>
      </c>
      <c r="R183" s="27">
        <f t="shared" si="82"/>
        <v>1393.14381270903</v>
      </c>
      <c r="S183" s="27">
        <f>V183-U183-T183</f>
        <v>833100</v>
      </c>
      <c r="T183" s="27">
        <v>42000</v>
      </c>
      <c r="U183" s="27">
        <v>0</v>
      </c>
      <c r="V183" s="27">
        <v>875100</v>
      </c>
    </row>
    <row r="184" spans="1:22" ht="53.25" hidden="1" thickBot="1" x14ac:dyDescent="0.25">
      <c r="A184" s="25" t="s">
        <v>88</v>
      </c>
      <c r="B184" s="25" t="s">
        <v>29</v>
      </c>
      <c r="C184" s="25" t="s">
        <v>70</v>
      </c>
      <c r="D184" s="25" t="s">
        <v>71</v>
      </c>
      <c r="E184" s="26">
        <v>2600</v>
      </c>
      <c r="F184" s="27">
        <v>24900</v>
      </c>
      <c r="G184" s="27">
        <f t="shared" ref="G184:G189" si="89">ROUND(E184*F184,2)</f>
        <v>64740000</v>
      </c>
      <c r="H184" s="27">
        <v>0</v>
      </c>
      <c r="I184" s="27">
        <v>0</v>
      </c>
      <c r="J184" s="27">
        <f>G184+H184+I184</f>
        <v>64740000</v>
      </c>
      <c r="K184" s="26">
        <v>2600</v>
      </c>
      <c r="L184" s="27">
        <v>24900</v>
      </c>
      <c r="M184" s="27">
        <f t="shared" ref="M184:M187" si="90">ROUND(K184*L184,2)</f>
        <v>64740000</v>
      </c>
      <c r="N184" s="27">
        <v>0</v>
      </c>
      <c r="O184" s="27">
        <v>0</v>
      </c>
      <c r="P184" s="27">
        <f>M184+N184+O184</f>
        <v>64740000</v>
      </c>
      <c r="Q184" s="20">
        <v>2600</v>
      </c>
      <c r="R184" s="27">
        <v>24900</v>
      </c>
      <c r="S184" s="27">
        <f t="shared" ref="S184:S187" si="91">ROUND(Q184*R184,2)</f>
        <v>64740000</v>
      </c>
      <c r="T184" s="27">
        <v>0</v>
      </c>
      <c r="U184" s="27">
        <v>0</v>
      </c>
      <c r="V184" s="27">
        <f>S184+T184+U184</f>
        <v>64740000</v>
      </c>
    </row>
    <row r="185" spans="1:22" ht="13.5" hidden="1" thickBot="1" x14ac:dyDescent="0.25">
      <c r="A185" s="49" t="s">
        <v>54</v>
      </c>
      <c r="B185" s="49"/>
      <c r="C185" s="49"/>
      <c r="D185" s="49"/>
      <c r="E185" s="26"/>
      <c r="F185" s="27"/>
      <c r="G185" s="28">
        <f>SUM(G183:G184)</f>
        <v>65787300</v>
      </c>
      <c r="H185" s="28">
        <f t="shared" ref="H185:V185" si="92">SUM(H183:H184)</f>
        <v>42000</v>
      </c>
      <c r="I185" s="28">
        <f t="shared" si="92"/>
        <v>0</v>
      </c>
      <c r="J185" s="28">
        <f t="shared" si="92"/>
        <v>65829300</v>
      </c>
      <c r="K185" s="26"/>
      <c r="L185" s="28"/>
      <c r="M185" s="28">
        <f t="shared" si="92"/>
        <v>65573100</v>
      </c>
      <c r="N185" s="28">
        <f t="shared" si="92"/>
        <v>42000</v>
      </c>
      <c r="O185" s="28">
        <f t="shared" si="92"/>
        <v>0</v>
      </c>
      <c r="P185" s="28">
        <f t="shared" si="92"/>
        <v>65615100</v>
      </c>
      <c r="Q185" s="20"/>
      <c r="R185" s="28"/>
      <c r="S185" s="28">
        <f t="shared" si="92"/>
        <v>65573100</v>
      </c>
      <c r="T185" s="28">
        <f t="shared" si="92"/>
        <v>42000</v>
      </c>
      <c r="U185" s="28">
        <f t="shared" si="92"/>
        <v>0</v>
      </c>
      <c r="V185" s="28">
        <f t="shared" si="92"/>
        <v>65615100</v>
      </c>
    </row>
    <row r="186" spans="1:22" ht="53.25" hidden="1" thickBot="1" x14ac:dyDescent="0.25">
      <c r="A186" s="25" t="s">
        <v>89</v>
      </c>
      <c r="B186" s="25" t="s">
        <v>16</v>
      </c>
      <c r="C186" s="25" t="s">
        <v>21</v>
      </c>
      <c r="D186" s="25" t="s">
        <v>18</v>
      </c>
      <c r="E186" s="26">
        <v>500</v>
      </c>
      <c r="F186" s="27">
        <v>2226</v>
      </c>
      <c r="G186" s="27">
        <f t="shared" si="89"/>
        <v>1113000</v>
      </c>
      <c r="H186" s="27">
        <v>0</v>
      </c>
      <c r="I186" s="27">
        <v>1000</v>
      </c>
      <c r="J186" s="27">
        <f>G186+H186+I186</f>
        <v>1114000</v>
      </c>
      <c r="K186" s="26">
        <v>500</v>
      </c>
      <c r="L186" s="27">
        <v>1138</v>
      </c>
      <c r="M186" s="27">
        <f t="shared" si="90"/>
        <v>569000</v>
      </c>
      <c r="N186" s="27">
        <v>0</v>
      </c>
      <c r="O186" s="27">
        <v>1000</v>
      </c>
      <c r="P186" s="27">
        <f>M186+N186+O186</f>
        <v>570000</v>
      </c>
      <c r="Q186" s="20">
        <v>500</v>
      </c>
      <c r="R186" s="27">
        <v>1138</v>
      </c>
      <c r="S186" s="27">
        <f t="shared" si="91"/>
        <v>569000</v>
      </c>
      <c r="T186" s="27">
        <v>0</v>
      </c>
      <c r="U186" s="27">
        <v>1000</v>
      </c>
      <c r="V186" s="27">
        <f>S186+T186+U186</f>
        <v>570000</v>
      </c>
    </row>
    <row r="187" spans="1:22" ht="53.25" hidden="1" thickBot="1" x14ac:dyDescent="0.25">
      <c r="A187" s="25" t="s">
        <v>89</v>
      </c>
      <c r="B187" s="25" t="s">
        <v>29</v>
      </c>
      <c r="C187" s="25" t="s">
        <v>70</v>
      </c>
      <c r="D187" s="25" t="s">
        <v>71</v>
      </c>
      <c r="E187" s="26">
        <v>2660</v>
      </c>
      <c r="F187" s="27">
        <v>24900</v>
      </c>
      <c r="G187" s="27">
        <f t="shared" si="89"/>
        <v>66234000</v>
      </c>
      <c r="H187" s="27">
        <v>0</v>
      </c>
      <c r="I187" s="27">
        <v>0</v>
      </c>
      <c r="J187" s="27">
        <f>G187+H187+I187</f>
        <v>66234000</v>
      </c>
      <c r="K187" s="26">
        <v>2660</v>
      </c>
      <c r="L187" s="27">
        <v>24900</v>
      </c>
      <c r="M187" s="27">
        <f t="shared" si="90"/>
        <v>66234000</v>
      </c>
      <c r="N187" s="27">
        <v>0</v>
      </c>
      <c r="O187" s="27">
        <v>0</v>
      </c>
      <c r="P187" s="27">
        <f>M187+N187+O187</f>
        <v>66234000</v>
      </c>
      <c r="Q187" s="20">
        <v>2660</v>
      </c>
      <c r="R187" s="27">
        <v>24900</v>
      </c>
      <c r="S187" s="27">
        <f t="shared" si="91"/>
        <v>66234000</v>
      </c>
      <c r="T187" s="27">
        <v>0</v>
      </c>
      <c r="U187" s="27">
        <v>0</v>
      </c>
      <c r="V187" s="27">
        <f>S187+T187+U187</f>
        <v>66234000</v>
      </c>
    </row>
    <row r="188" spans="1:22" ht="13.5" hidden="1" thickBot="1" x14ac:dyDescent="0.25">
      <c r="A188" s="49" t="s">
        <v>54</v>
      </c>
      <c r="B188" s="49"/>
      <c r="C188" s="49"/>
      <c r="D188" s="49"/>
      <c r="E188" s="26"/>
      <c r="F188" s="27"/>
      <c r="G188" s="28">
        <f>SUM(G186:G187)</f>
        <v>67347000</v>
      </c>
      <c r="H188" s="28">
        <f t="shared" ref="H188:V188" si="93">SUM(H186:H187)</f>
        <v>0</v>
      </c>
      <c r="I188" s="28">
        <f t="shared" si="93"/>
        <v>1000</v>
      </c>
      <c r="J188" s="28">
        <f t="shared" si="93"/>
        <v>67348000</v>
      </c>
      <c r="K188" s="26"/>
      <c r="L188" s="28"/>
      <c r="M188" s="28">
        <f t="shared" si="93"/>
        <v>66803000</v>
      </c>
      <c r="N188" s="28">
        <f t="shared" si="93"/>
        <v>0</v>
      </c>
      <c r="O188" s="28">
        <f t="shared" si="93"/>
        <v>1000</v>
      </c>
      <c r="P188" s="28">
        <f t="shared" si="93"/>
        <v>66804000</v>
      </c>
      <c r="Q188" s="20"/>
      <c r="R188" s="28"/>
      <c r="S188" s="28">
        <f t="shared" si="93"/>
        <v>66803000</v>
      </c>
      <c r="T188" s="28">
        <f t="shared" si="93"/>
        <v>0</v>
      </c>
      <c r="U188" s="28">
        <f t="shared" si="93"/>
        <v>1000</v>
      </c>
      <c r="V188" s="28">
        <f t="shared" si="93"/>
        <v>66804000</v>
      </c>
    </row>
    <row r="189" spans="1:22" ht="42.75" hidden="1" thickBot="1" x14ac:dyDescent="0.25">
      <c r="A189" s="25" t="s">
        <v>90</v>
      </c>
      <c r="B189" s="25" t="s">
        <v>16</v>
      </c>
      <c r="C189" s="25" t="s">
        <v>17</v>
      </c>
      <c r="D189" s="25" t="s">
        <v>18</v>
      </c>
      <c r="E189" s="26">
        <v>1250</v>
      </c>
      <c r="F189" s="27">
        <v>327.27999999999997</v>
      </c>
      <c r="G189" s="27">
        <f t="shared" si="89"/>
        <v>409100</v>
      </c>
      <c r="H189" s="27">
        <v>0</v>
      </c>
      <c r="I189" s="27">
        <v>0</v>
      </c>
      <c r="J189" s="27">
        <f>G189+H189+I189</f>
        <v>409100</v>
      </c>
      <c r="K189" s="26">
        <v>1250</v>
      </c>
      <c r="L189" s="27">
        <f>M189/K189</f>
        <v>312.72000000000003</v>
      </c>
      <c r="M189" s="27">
        <f>P189</f>
        <v>390900</v>
      </c>
      <c r="N189" s="27">
        <v>0</v>
      </c>
      <c r="O189" s="27">
        <v>0</v>
      </c>
      <c r="P189" s="27">
        <v>390900</v>
      </c>
      <c r="Q189" s="20">
        <v>1250</v>
      </c>
      <c r="R189" s="27">
        <f>S189/Q189</f>
        <v>312.72000000000003</v>
      </c>
      <c r="S189" s="27">
        <f>V189</f>
        <v>390900</v>
      </c>
      <c r="T189" s="27">
        <v>0</v>
      </c>
      <c r="U189" s="27">
        <v>0</v>
      </c>
      <c r="V189" s="27">
        <v>390900</v>
      </c>
    </row>
    <row r="190" spans="1:22" ht="42.75" hidden="1" thickBot="1" x14ac:dyDescent="0.25">
      <c r="A190" s="25" t="s">
        <v>90</v>
      </c>
      <c r="B190" s="25" t="s">
        <v>16</v>
      </c>
      <c r="C190" s="25" t="s">
        <v>60</v>
      </c>
      <c r="D190" s="25" t="s">
        <v>61</v>
      </c>
      <c r="E190" s="26">
        <v>5250</v>
      </c>
      <c r="F190" s="27">
        <f>G190/E190</f>
        <v>4673.8095238095239</v>
      </c>
      <c r="G190" s="27">
        <f>J190-H190</f>
        <v>24537500</v>
      </c>
      <c r="H190" s="27">
        <v>1100000</v>
      </c>
      <c r="I190" s="27">
        <v>0</v>
      </c>
      <c r="J190" s="27">
        <v>25637500</v>
      </c>
      <c r="K190" s="26">
        <v>5250</v>
      </c>
      <c r="L190" s="27">
        <f>M190/K190</f>
        <v>4631.7714285714283</v>
      </c>
      <c r="M190" s="27">
        <v>24316800</v>
      </c>
      <c r="N190" s="27">
        <v>1100000</v>
      </c>
      <c r="O190" s="27">
        <v>0</v>
      </c>
      <c r="P190" s="27">
        <f>M190+N190</f>
        <v>25416800</v>
      </c>
      <c r="Q190" s="20">
        <v>5250</v>
      </c>
      <c r="R190" s="27">
        <f>S190/Q190</f>
        <v>4822.2476190476191</v>
      </c>
      <c r="S190" s="27">
        <v>25316800</v>
      </c>
      <c r="T190" s="27">
        <v>1100000</v>
      </c>
      <c r="U190" s="27">
        <v>0</v>
      </c>
      <c r="V190" s="27">
        <f>S190+T190</f>
        <v>26416800</v>
      </c>
    </row>
    <row r="191" spans="1:22" ht="42.75" hidden="1" thickBot="1" x14ac:dyDescent="0.25">
      <c r="A191" s="25" t="s">
        <v>90</v>
      </c>
      <c r="B191" s="25" t="s">
        <v>16</v>
      </c>
      <c r="C191" s="49" t="s">
        <v>50</v>
      </c>
      <c r="D191" s="25" t="s">
        <v>18</v>
      </c>
      <c r="E191" s="26">
        <v>8000</v>
      </c>
      <c r="F191" s="27">
        <f>G191/E191</f>
        <v>1005.408375</v>
      </c>
      <c r="G191" s="27">
        <v>8043267</v>
      </c>
      <c r="H191" s="27">
        <v>1100000</v>
      </c>
      <c r="I191" s="27">
        <v>0</v>
      </c>
      <c r="J191" s="27">
        <f>G191+H191</f>
        <v>9143267</v>
      </c>
      <c r="K191" s="26">
        <v>8000</v>
      </c>
      <c r="L191" s="27">
        <f>M191/K191</f>
        <v>962.53337499999998</v>
      </c>
      <c r="M191" s="27">
        <v>7700267</v>
      </c>
      <c r="N191" s="27">
        <v>1100000</v>
      </c>
      <c r="O191" s="27">
        <v>0</v>
      </c>
      <c r="P191" s="27">
        <f>M191+N191+O191</f>
        <v>8800267</v>
      </c>
      <c r="Q191" s="20">
        <v>8000</v>
      </c>
      <c r="R191" s="27">
        <f>S191/Q191</f>
        <v>962.53337499999998</v>
      </c>
      <c r="S191" s="27">
        <v>7700267</v>
      </c>
      <c r="T191" s="27">
        <v>1100000</v>
      </c>
      <c r="U191" s="27">
        <v>0</v>
      </c>
      <c r="V191" s="27">
        <f>S191+T191</f>
        <v>8800267</v>
      </c>
    </row>
    <row r="192" spans="1:22" ht="42.75" hidden="1" thickBot="1" x14ac:dyDescent="0.25">
      <c r="A192" s="25" t="s">
        <v>90</v>
      </c>
      <c r="B192" s="25" t="s">
        <v>16</v>
      </c>
      <c r="C192" s="49" t="s">
        <v>51</v>
      </c>
      <c r="D192" s="25" t="s">
        <v>22</v>
      </c>
      <c r="E192" s="26">
        <v>630</v>
      </c>
      <c r="F192" s="27">
        <f t="shared" ref="F192:F193" si="94">G192/E192</f>
        <v>2336.8698412698413</v>
      </c>
      <c r="G192" s="27">
        <v>1472228</v>
      </c>
      <c r="H192" s="27">
        <v>0</v>
      </c>
      <c r="I192" s="27">
        <v>0</v>
      </c>
      <c r="J192" s="27">
        <f>G192+H192</f>
        <v>1472228</v>
      </c>
      <c r="K192" s="26">
        <v>630</v>
      </c>
      <c r="L192" s="27">
        <f t="shared" ref="L192:L193" si="95">M192/K192</f>
        <v>2178.1396825396823</v>
      </c>
      <c r="M192" s="27">
        <v>1372228</v>
      </c>
      <c r="N192" s="27">
        <v>0</v>
      </c>
      <c r="O192" s="27">
        <v>0</v>
      </c>
      <c r="P192" s="27">
        <f>M192+N192+O192</f>
        <v>1372228</v>
      </c>
      <c r="Q192" s="20">
        <v>630</v>
      </c>
      <c r="R192" s="27">
        <f t="shared" ref="R192:R193" si="96">S192/Q192</f>
        <v>2178.1396825396823</v>
      </c>
      <c r="S192" s="27">
        <v>1372228</v>
      </c>
      <c r="T192" s="27">
        <v>0</v>
      </c>
      <c r="U192" s="27">
        <v>0</v>
      </c>
      <c r="V192" s="27">
        <f>S192+T192</f>
        <v>1372228</v>
      </c>
    </row>
    <row r="193" spans="1:22" ht="42.75" hidden="1" thickBot="1" x14ac:dyDescent="0.25">
      <c r="A193" s="25" t="s">
        <v>90</v>
      </c>
      <c r="B193" s="25" t="s">
        <v>16</v>
      </c>
      <c r="C193" s="49" t="s">
        <v>52</v>
      </c>
      <c r="D193" s="25" t="s">
        <v>22</v>
      </c>
      <c r="E193" s="26">
        <v>2000</v>
      </c>
      <c r="F193" s="27">
        <f t="shared" si="94"/>
        <v>5267.76</v>
      </c>
      <c r="G193" s="27">
        <v>10535520</v>
      </c>
      <c r="H193" s="27">
        <v>0</v>
      </c>
      <c r="I193" s="27">
        <v>0</v>
      </c>
      <c r="J193" s="27">
        <f>G193+H193</f>
        <v>10535520</v>
      </c>
      <c r="K193" s="26">
        <v>2000</v>
      </c>
      <c r="L193" s="27">
        <f t="shared" si="95"/>
        <v>5017.76</v>
      </c>
      <c r="M193" s="27">
        <v>10035520</v>
      </c>
      <c r="N193" s="27">
        <v>0</v>
      </c>
      <c r="O193" s="27">
        <v>0</v>
      </c>
      <c r="P193" s="27">
        <f>M193+N193+O193</f>
        <v>10035520</v>
      </c>
      <c r="Q193" s="20">
        <v>2000</v>
      </c>
      <c r="R193" s="27">
        <f t="shared" si="96"/>
        <v>5017.76</v>
      </c>
      <c r="S193" s="27">
        <v>10035520</v>
      </c>
      <c r="T193" s="27">
        <v>0</v>
      </c>
      <c r="U193" s="27">
        <v>0</v>
      </c>
      <c r="V193" s="27">
        <f>S193+T193</f>
        <v>10035520</v>
      </c>
    </row>
    <row r="194" spans="1:22" ht="42.75" hidden="1" thickBot="1" x14ac:dyDescent="0.25">
      <c r="A194" s="25" t="s">
        <v>90</v>
      </c>
      <c r="B194" s="25" t="s">
        <v>16</v>
      </c>
      <c r="C194" s="49" t="s">
        <v>49</v>
      </c>
      <c r="D194" s="25" t="s">
        <v>22</v>
      </c>
      <c r="E194" s="26">
        <v>3500</v>
      </c>
      <c r="F194" s="27">
        <f>G194/E194</f>
        <v>3102.11</v>
      </c>
      <c r="G194" s="27">
        <v>10857385</v>
      </c>
      <c r="H194" s="27">
        <v>0</v>
      </c>
      <c r="I194" s="27">
        <v>0</v>
      </c>
      <c r="J194" s="27">
        <f>G194+H194</f>
        <v>10857385</v>
      </c>
      <c r="K194" s="26">
        <v>3500</v>
      </c>
      <c r="L194" s="27">
        <f>M194/K194</f>
        <v>2720.3385714285714</v>
      </c>
      <c r="M194" s="27">
        <v>9521185</v>
      </c>
      <c r="N194" s="27">
        <v>0</v>
      </c>
      <c r="O194" s="27">
        <v>0</v>
      </c>
      <c r="P194" s="27">
        <f>M194+N194+O194</f>
        <v>9521185</v>
      </c>
      <c r="Q194" s="20">
        <v>3500</v>
      </c>
      <c r="R194" s="27">
        <f>S194/Q194</f>
        <v>2720.3385714285714</v>
      </c>
      <c r="S194" s="27">
        <v>9521185</v>
      </c>
      <c r="T194" s="27">
        <v>0</v>
      </c>
      <c r="U194" s="27">
        <v>0</v>
      </c>
      <c r="V194" s="27">
        <f>S194+T194</f>
        <v>9521185</v>
      </c>
    </row>
    <row r="195" spans="1:22" ht="74.25" hidden="1" thickBot="1" x14ac:dyDescent="0.25">
      <c r="A195" s="25" t="s">
        <v>90</v>
      </c>
      <c r="B195" s="25" t="s">
        <v>16</v>
      </c>
      <c r="C195" s="25" t="s">
        <v>23</v>
      </c>
      <c r="D195" s="25" t="s">
        <v>24</v>
      </c>
      <c r="E195" s="26">
        <v>320</v>
      </c>
      <c r="F195" s="27">
        <f>G195/E195</f>
        <v>5849.375</v>
      </c>
      <c r="G195" s="27">
        <f>J195</f>
        <v>1871800</v>
      </c>
      <c r="H195" s="27">
        <v>0</v>
      </c>
      <c r="I195" s="27">
        <v>0</v>
      </c>
      <c r="J195" s="27">
        <v>1871800</v>
      </c>
      <c r="K195" s="26">
        <v>320</v>
      </c>
      <c r="L195" s="27">
        <f>M195/K195</f>
        <v>5973.4375</v>
      </c>
      <c r="M195" s="27">
        <f>P195</f>
        <v>1911500</v>
      </c>
      <c r="N195" s="27">
        <v>0</v>
      </c>
      <c r="O195" s="27">
        <v>0</v>
      </c>
      <c r="P195" s="27">
        <v>1911500</v>
      </c>
      <c r="Q195" s="20">
        <v>320</v>
      </c>
      <c r="R195" s="27">
        <f>S195/Q195</f>
        <v>5973.4375</v>
      </c>
      <c r="S195" s="27">
        <f>V195</f>
        <v>1911500</v>
      </c>
      <c r="T195" s="27">
        <v>0</v>
      </c>
      <c r="U195" s="27">
        <v>0</v>
      </c>
      <c r="V195" s="27">
        <v>1911500</v>
      </c>
    </row>
    <row r="196" spans="1:22" ht="53.25" hidden="1" thickBot="1" x14ac:dyDescent="0.25">
      <c r="A196" s="25" t="s">
        <v>90</v>
      </c>
      <c r="B196" s="25" t="s">
        <v>16</v>
      </c>
      <c r="C196" s="25" t="s">
        <v>27</v>
      </c>
      <c r="D196" s="25" t="s">
        <v>28</v>
      </c>
      <c r="E196" s="26">
        <v>70</v>
      </c>
      <c r="F196" s="27">
        <f>G196/E196</f>
        <v>225042.85714285713</v>
      </c>
      <c r="G196" s="27">
        <f>J196</f>
        <v>15753000</v>
      </c>
      <c r="H196" s="27">
        <v>0</v>
      </c>
      <c r="I196" s="27">
        <v>0</v>
      </c>
      <c r="J196" s="27">
        <v>15753000</v>
      </c>
      <c r="K196" s="26">
        <v>70</v>
      </c>
      <c r="L196" s="27">
        <v>152620</v>
      </c>
      <c r="M196" s="27">
        <f t="shared" ref="M196" si="97">ROUND(K196*L196,2)</f>
        <v>10683400</v>
      </c>
      <c r="N196" s="27">
        <v>0</v>
      </c>
      <c r="O196" s="27">
        <v>0</v>
      </c>
      <c r="P196" s="27">
        <f>M196+N196+O196</f>
        <v>10683400</v>
      </c>
      <c r="Q196" s="20">
        <v>70</v>
      </c>
      <c r="R196" s="27">
        <v>152620</v>
      </c>
      <c r="S196" s="27">
        <f t="shared" ref="S196" si="98">ROUND(Q196*R196,2)</f>
        <v>10683400</v>
      </c>
      <c r="T196" s="27">
        <v>0</v>
      </c>
      <c r="U196" s="27">
        <v>0</v>
      </c>
      <c r="V196" s="27">
        <f>S196+T196+U196</f>
        <v>10683400</v>
      </c>
    </row>
    <row r="197" spans="1:22" ht="95.25" hidden="1" thickBot="1" x14ac:dyDescent="0.25">
      <c r="A197" s="25" t="s">
        <v>90</v>
      </c>
      <c r="B197" s="25" t="s">
        <v>29</v>
      </c>
      <c r="C197" s="25" t="s">
        <v>56</v>
      </c>
      <c r="D197" s="25" t="s">
        <v>57</v>
      </c>
      <c r="E197" s="26">
        <v>850</v>
      </c>
      <c r="F197" s="27">
        <f>G197/E197</f>
        <v>12465.411764705883</v>
      </c>
      <c r="G197" s="27">
        <f>J197</f>
        <v>10595600</v>
      </c>
      <c r="H197" s="27">
        <v>0</v>
      </c>
      <c r="I197" s="27">
        <v>0</v>
      </c>
      <c r="J197" s="27">
        <v>10595600</v>
      </c>
      <c r="K197" s="26">
        <v>850</v>
      </c>
      <c r="L197" s="27">
        <f>M197/K197</f>
        <v>10264.35294117647</v>
      </c>
      <c r="M197" s="27">
        <f>P197</f>
        <v>8724700</v>
      </c>
      <c r="N197" s="27">
        <v>0</v>
      </c>
      <c r="O197" s="27">
        <v>0</v>
      </c>
      <c r="P197" s="27">
        <v>8724700</v>
      </c>
      <c r="Q197" s="20">
        <v>850</v>
      </c>
      <c r="R197" s="27">
        <f>S197/Q197</f>
        <v>10264.35294117647</v>
      </c>
      <c r="S197" s="27">
        <f>V197</f>
        <v>8724700</v>
      </c>
      <c r="T197" s="27">
        <v>0</v>
      </c>
      <c r="U197" s="27">
        <v>0</v>
      </c>
      <c r="V197" s="27">
        <v>8724700</v>
      </c>
    </row>
    <row r="198" spans="1:22" ht="42.75" hidden="1" thickBot="1" x14ac:dyDescent="0.25">
      <c r="A198" s="25" t="s">
        <v>90</v>
      </c>
      <c r="B198" s="25" t="s">
        <v>29</v>
      </c>
      <c r="C198" s="25" t="s">
        <v>30</v>
      </c>
      <c r="D198" s="25" t="s">
        <v>31</v>
      </c>
      <c r="E198" s="26">
        <v>250</v>
      </c>
      <c r="F198" s="27">
        <v>4720</v>
      </c>
      <c r="G198" s="27">
        <f t="shared" ref="G198" si="99">ROUND(E198*F198,2)</f>
        <v>1180000</v>
      </c>
      <c r="H198" s="27">
        <v>0</v>
      </c>
      <c r="I198" s="27">
        <v>0</v>
      </c>
      <c r="J198" s="27">
        <f>G198+H198+I198</f>
        <v>1180000</v>
      </c>
      <c r="K198" s="26">
        <v>250</v>
      </c>
      <c r="L198" s="27">
        <v>4720</v>
      </c>
      <c r="M198" s="27">
        <f t="shared" ref="M198" si="100">ROUND(K198*L198,2)</f>
        <v>1180000</v>
      </c>
      <c r="N198" s="27">
        <v>0</v>
      </c>
      <c r="O198" s="27">
        <v>0</v>
      </c>
      <c r="P198" s="27">
        <f>M198+N198+O198</f>
        <v>1180000</v>
      </c>
      <c r="Q198" s="20">
        <v>250</v>
      </c>
      <c r="R198" s="27">
        <v>4720</v>
      </c>
      <c r="S198" s="27">
        <f t="shared" ref="S198" si="101">ROUND(Q198*R198,2)</f>
        <v>1180000</v>
      </c>
      <c r="T198" s="27">
        <v>0</v>
      </c>
      <c r="U198" s="27">
        <v>0</v>
      </c>
      <c r="V198" s="27">
        <f>S198+T198+U198</f>
        <v>1180000</v>
      </c>
    </row>
    <row r="199" spans="1:22" ht="13.5" hidden="1" thickBot="1" x14ac:dyDescent="0.25">
      <c r="A199" s="49" t="s">
        <v>54</v>
      </c>
      <c r="B199" s="49"/>
      <c r="C199" s="49"/>
      <c r="D199" s="49"/>
      <c r="E199" s="26"/>
      <c r="F199" s="27"/>
      <c r="G199" s="28">
        <f>SUM(G189:G198)</f>
        <v>85255400</v>
      </c>
      <c r="H199" s="28">
        <f t="shared" ref="H199:V199" si="102">SUM(H189:H198)</f>
        <v>2200000</v>
      </c>
      <c r="I199" s="28">
        <f t="shared" si="102"/>
        <v>0</v>
      </c>
      <c r="J199" s="28">
        <f t="shared" si="102"/>
        <v>87455400</v>
      </c>
      <c r="K199" s="26"/>
      <c r="L199" s="28"/>
      <c r="M199" s="28">
        <f t="shared" si="102"/>
        <v>75836500</v>
      </c>
      <c r="N199" s="28">
        <f t="shared" si="102"/>
        <v>2200000</v>
      </c>
      <c r="O199" s="28">
        <f t="shared" si="102"/>
        <v>0</v>
      </c>
      <c r="P199" s="28">
        <f t="shared" si="102"/>
        <v>78036500</v>
      </c>
      <c r="Q199" s="20"/>
      <c r="R199" s="28"/>
      <c r="S199" s="28">
        <f t="shared" si="102"/>
        <v>76836500</v>
      </c>
      <c r="T199" s="28">
        <f t="shared" si="102"/>
        <v>2200000</v>
      </c>
      <c r="U199" s="28">
        <f t="shared" si="102"/>
        <v>0</v>
      </c>
      <c r="V199" s="28">
        <f t="shared" si="102"/>
        <v>79036500</v>
      </c>
    </row>
    <row r="200" spans="1:22" ht="42.75" hidden="1" thickBot="1" x14ac:dyDescent="0.25">
      <c r="A200" s="25" t="s">
        <v>91</v>
      </c>
      <c r="B200" s="25" t="s">
        <v>16</v>
      </c>
      <c r="C200" s="25" t="s">
        <v>17</v>
      </c>
      <c r="D200" s="25" t="s">
        <v>18</v>
      </c>
      <c r="E200" s="26">
        <v>192</v>
      </c>
      <c r="F200" s="27">
        <f>G200/E200</f>
        <v>591.66666666666663</v>
      </c>
      <c r="G200" s="27">
        <v>113600</v>
      </c>
      <c r="H200" s="27">
        <v>0</v>
      </c>
      <c r="I200" s="27">
        <v>0</v>
      </c>
      <c r="J200" s="27">
        <f t="shared" ref="J200:J214" si="103">G200+H200+I200</f>
        <v>113600</v>
      </c>
      <c r="K200" s="26">
        <v>192</v>
      </c>
      <c r="L200" s="27">
        <f>M200/K200</f>
        <v>591.66666666666663</v>
      </c>
      <c r="M200" s="27">
        <v>113600</v>
      </c>
      <c r="N200" s="27">
        <v>0</v>
      </c>
      <c r="O200" s="27">
        <v>0</v>
      </c>
      <c r="P200" s="27">
        <f t="shared" ref="P200:P214" si="104">M200+N200+O200</f>
        <v>113600</v>
      </c>
      <c r="Q200" s="20">
        <v>192</v>
      </c>
      <c r="R200" s="27">
        <f>S200/Q200</f>
        <v>591.66666666666663</v>
      </c>
      <c r="S200" s="27">
        <v>113600</v>
      </c>
      <c r="T200" s="27">
        <v>0</v>
      </c>
      <c r="U200" s="27">
        <v>0</v>
      </c>
      <c r="V200" s="27">
        <f t="shared" ref="V200:V214" si="105">S200+T200+U200</f>
        <v>113600</v>
      </c>
    </row>
    <row r="201" spans="1:22" ht="32.25" hidden="1" thickBot="1" x14ac:dyDescent="0.25">
      <c r="A201" s="25" t="s">
        <v>91</v>
      </c>
      <c r="B201" s="25" t="s">
        <v>16</v>
      </c>
      <c r="C201" s="25" t="s">
        <v>60</v>
      </c>
      <c r="D201" s="25" t="s">
        <v>61</v>
      </c>
      <c r="E201" s="26">
        <v>1750</v>
      </c>
      <c r="F201" s="27">
        <f>G201/E201</f>
        <v>5626.8571428571431</v>
      </c>
      <c r="G201" s="27">
        <v>9847000</v>
      </c>
      <c r="H201" s="27">
        <v>0</v>
      </c>
      <c r="I201" s="27">
        <v>0</v>
      </c>
      <c r="J201" s="27">
        <f t="shared" si="103"/>
        <v>9847000</v>
      </c>
      <c r="K201" s="26">
        <v>1750</v>
      </c>
      <c r="L201" s="27">
        <f>M201/K201</f>
        <v>3256.5714285714284</v>
      </c>
      <c r="M201" s="27">
        <v>5699000</v>
      </c>
      <c r="N201" s="27">
        <v>0</v>
      </c>
      <c r="O201" s="27">
        <v>0</v>
      </c>
      <c r="P201" s="27">
        <f t="shared" si="104"/>
        <v>5699000</v>
      </c>
      <c r="Q201" s="20">
        <v>1750</v>
      </c>
      <c r="R201" s="27">
        <f>S201/Q201</f>
        <v>3256.5714285714284</v>
      </c>
      <c r="S201" s="27">
        <v>5699000</v>
      </c>
      <c r="T201" s="27">
        <v>0</v>
      </c>
      <c r="U201" s="27">
        <v>0</v>
      </c>
      <c r="V201" s="27">
        <f t="shared" si="105"/>
        <v>5699000</v>
      </c>
    </row>
    <row r="202" spans="1:22" ht="42.75" hidden="1" thickBot="1" x14ac:dyDescent="0.25">
      <c r="A202" s="25" t="s">
        <v>91</v>
      </c>
      <c r="B202" s="25" t="s">
        <v>16</v>
      </c>
      <c r="C202" s="25" t="s">
        <v>21</v>
      </c>
      <c r="D202" s="25" t="s">
        <v>18</v>
      </c>
      <c r="E202" s="26">
        <v>10902</v>
      </c>
      <c r="F202" s="27">
        <f>G202/E202</f>
        <v>1465.8500275178867</v>
      </c>
      <c r="G202" s="27">
        <v>15980697</v>
      </c>
      <c r="H202" s="27">
        <v>0</v>
      </c>
      <c r="I202" s="27">
        <v>0</v>
      </c>
      <c r="J202" s="27">
        <f t="shared" si="103"/>
        <v>15980697</v>
      </c>
      <c r="K202" s="26">
        <v>10902</v>
      </c>
      <c r="L202" s="27">
        <f>M202/K202</f>
        <v>1198.8000366905155</v>
      </c>
      <c r="M202" s="27">
        <v>13069318</v>
      </c>
      <c r="N202" s="27">
        <v>0</v>
      </c>
      <c r="O202" s="27">
        <v>0</v>
      </c>
      <c r="P202" s="27">
        <f t="shared" si="104"/>
        <v>13069318</v>
      </c>
      <c r="Q202" s="20">
        <v>10902</v>
      </c>
      <c r="R202" s="27">
        <f>S202/Q202</f>
        <v>1198.8000366905155</v>
      </c>
      <c r="S202" s="27">
        <v>13069318</v>
      </c>
      <c r="T202" s="27">
        <v>0</v>
      </c>
      <c r="U202" s="27">
        <v>0</v>
      </c>
      <c r="V202" s="27">
        <f t="shared" si="105"/>
        <v>13069318</v>
      </c>
    </row>
    <row r="203" spans="1:22" ht="42.75" hidden="1" thickBot="1" x14ac:dyDescent="0.25">
      <c r="A203" s="25" t="s">
        <v>91</v>
      </c>
      <c r="B203" s="25" t="s">
        <v>16</v>
      </c>
      <c r="C203" s="49" t="s">
        <v>50</v>
      </c>
      <c r="D203" s="25" t="s">
        <v>18</v>
      </c>
      <c r="E203" s="26">
        <v>29823</v>
      </c>
      <c r="F203" s="27">
        <f>G203/E203</f>
        <v>1340.0021124635348</v>
      </c>
      <c r="G203" s="27">
        <v>39962883</v>
      </c>
      <c r="H203" s="27">
        <v>4600000</v>
      </c>
      <c r="I203" s="27">
        <v>2681300</v>
      </c>
      <c r="J203" s="27">
        <f t="shared" si="103"/>
        <v>47244183</v>
      </c>
      <c r="K203" s="26">
        <v>29823</v>
      </c>
      <c r="L203" s="27">
        <f t="shared" ref="L203:L207" si="106">M203/K203</f>
        <v>1094.5881366730375</v>
      </c>
      <c r="M203" s="27">
        <v>32643902</v>
      </c>
      <c r="N203" s="27">
        <v>6000000</v>
      </c>
      <c r="O203" s="27">
        <v>2681319</v>
      </c>
      <c r="P203" s="27">
        <f t="shared" si="104"/>
        <v>41325221</v>
      </c>
      <c r="Q203" s="20">
        <v>29823</v>
      </c>
      <c r="R203" s="27">
        <f t="shared" ref="R203:R207" si="107">S203/Q203</f>
        <v>1094.5881366730375</v>
      </c>
      <c r="S203" s="27">
        <v>32643902</v>
      </c>
      <c r="T203" s="27">
        <v>6000000</v>
      </c>
      <c r="U203" s="27">
        <v>2681319</v>
      </c>
      <c r="V203" s="27">
        <f t="shared" si="105"/>
        <v>41325221</v>
      </c>
    </row>
    <row r="204" spans="1:22" ht="42.75" hidden="1" thickBot="1" x14ac:dyDescent="0.25">
      <c r="A204" s="25" t="s">
        <v>91</v>
      </c>
      <c r="B204" s="25" t="s">
        <v>16</v>
      </c>
      <c r="C204" s="49" t="s">
        <v>52</v>
      </c>
      <c r="D204" s="25" t="s">
        <v>22</v>
      </c>
      <c r="E204" s="26">
        <v>1823</v>
      </c>
      <c r="F204" s="27">
        <v>1630</v>
      </c>
      <c r="G204" s="27">
        <f t="shared" ref="G204:G212" si="108">ROUND(E204*F204,2)</f>
        <v>2971490</v>
      </c>
      <c r="H204" s="27">
        <v>0</v>
      </c>
      <c r="I204" s="27">
        <v>0</v>
      </c>
      <c r="J204" s="27">
        <f t="shared" si="103"/>
        <v>2971490</v>
      </c>
      <c r="K204" s="26">
        <v>1823</v>
      </c>
      <c r="L204" s="27">
        <f t="shared" si="106"/>
        <v>1311.6801974766868</v>
      </c>
      <c r="M204" s="27">
        <v>2391193</v>
      </c>
      <c r="N204" s="27">
        <v>0</v>
      </c>
      <c r="O204" s="27">
        <v>0</v>
      </c>
      <c r="P204" s="27">
        <f t="shared" si="104"/>
        <v>2391193</v>
      </c>
      <c r="Q204" s="20">
        <v>1823</v>
      </c>
      <c r="R204" s="27">
        <f t="shared" si="107"/>
        <v>1311.6801974766868</v>
      </c>
      <c r="S204" s="27">
        <v>2391193</v>
      </c>
      <c r="T204" s="27">
        <v>0</v>
      </c>
      <c r="U204" s="27">
        <v>0</v>
      </c>
      <c r="V204" s="27">
        <f t="shared" si="105"/>
        <v>2391193</v>
      </c>
    </row>
    <row r="205" spans="1:22" ht="42.75" hidden="1" thickBot="1" x14ac:dyDescent="0.25">
      <c r="A205" s="25" t="s">
        <v>91</v>
      </c>
      <c r="B205" s="25" t="s">
        <v>16</v>
      </c>
      <c r="C205" s="25" t="s">
        <v>185</v>
      </c>
      <c r="D205" s="25" t="s">
        <v>22</v>
      </c>
      <c r="E205" s="26">
        <v>1376</v>
      </c>
      <c r="F205" s="27">
        <v>1490</v>
      </c>
      <c r="G205" s="27">
        <f t="shared" si="108"/>
        <v>2050240</v>
      </c>
      <c r="H205" s="27">
        <v>0</v>
      </c>
      <c r="I205" s="27">
        <v>0</v>
      </c>
      <c r="J205" s="27">
        <f t="shared" si="103"/>
        <v>2050240</v>
      </c>
      <c r="K205" s="26">
        <v>1376</v>
      </c>
      <c r="L205" s="27">
        <f t="shared" si="106"/>
        <v>1166.75</v>
      </c>
      <c r="M205" s="27">
        <v>1605448</v>
      </c>
      <c r="N205" s="27">
        <v>0</v>
      </c>
      <c r="O205" s="27">
        <v>0</v>
      </c>
      <c r="P205" s="27">
        <f t="shared" si="104"/>
        <v>1605448</v>
      </c>
      <c r="Q205" s="20">
        <v>1376</v>
      </c>
      <c r="R205" s="27">
        <f t="shared" si="107"/>
        <v>1166.75</v>
      </c>
      <c r="S205" s="27">
        <v>1605448</v>
      </c>
      <c r="T205" s="27">
        <v>0</v>
      </c>
      <c r="U205" s="27">
        <v>0</v>
      </c>
      <c r="V205" s="27">
        <f t="shared" si="105"/>
        <v>1605448</v>
      </c>
    </row>
    <row r="206" spans="1:22" ht="42.75" hidden="1" thickBot="1" x14ac:dyDescent="0.25">
      <c r="A206" s="25" t="s">
        <v>91</v>
      </c>
      <c r="B206" s="25" t="s">
        <v>16</v>
      </c>
      <c r="C206" s="49" t="s">
        <v>48</v>
      </c>
      <c r="D206" s="25" t="s">
        <v>22</v>
      </c>
      <c r="E206" s="26">
        <v>2315</v>
      </c>
      <c r="F206" s="27">
        <v>2190</v>
      </c>
      <c r="G206" s="27">
        <f t="shared" si="108"/>
        <v>5069850</v>
      </c>
      <c r="H206" s="27">
        <v>0</v>
      </c>
      <c r="I206" s="27">
        <v>0</v>
      </c>
      <c r="J206" s="27">
        <f t="shared" si="103"/>
        <v>5069850</v>
      </c>
      <c r="K206" s="26">
        <v>2315</v>
      </c>
      <c r="L206" s="27">
        <f t="shared" si="106"/>
        <v>1916.5598272138229</v>
      </c>
      <c r="M206" s="27">
        <v>4436836</v>
      </c>
      <c r="N206" s="27">
        <v>0</v>
      </c>
      <c r="O206" s="27">
        <v>0</v>
      </c>
      <c r="P206" s="27">
        <f t="shared" si="104"/>
        <v>4436836</v>
      </c>
      <c r="Q206" s="20">
        <v>2315</v>
      </c>
      <c r="R206" s="27">
        <f t="shared" si="107"/>
        <v>1916.5598272138229</v>
      </c>
      <c r="S206" s="27">
        <v>4436836</v>
      </c>
      <c r="T206" s="27">
        <v>0</v>
      </c>
      <c r="U206" s="27">
        <v>0</v>
      </c>
      <c r="V206" s="27">
        <f t="shared" si="105"/>
        <v>4436836</v>
      </c>
    </row>
    <row r="207" spans="1:22" ht="42.75" hidden="1" thickBot="1" x14ac:dyDescent="0.25">
      <c r="A207" s="25" t="s">
        <v>91</v>
      </c>
      <c r="B207" s="25" t="s">
        <v>16</v>
      </c>
      <c r="C207" s="49" t="s">
        <v>49</v>
      </c>
      <c r="D207" s="25" t="s">
        <v>22</v>
      </c>
      <c r="E207" s="26">
        <v>144</v>
      </c>
      <c r="F207" s="27">
        <v>7685</v>
      </c>
      <c r="G207" s="27">
        <f t="shared" si="108"/>
        <v>1106640</v>
      </c>
      <c r="H207" s="27">
        <v>0</v>
      </c>
      <c r="I207" s="27">
        <v>0</v>
      </c>
      <c r="J207" s="27">
        <f t="shared" si="103"/>
        <v>1106640</v>
      </c>
      <c r="K207" s="26">
        <v>144</v>
      </c>
      <c r="L207" s="27">
        <f t="shared" si="106"/>
        <v>6378.3611111111113</v>
      </c>
      <c r="M207" s="27">
        <v>918484</v>
      </c>
      <c r="N207" s="27">
        <v>0</v>
      </c>
      <c r="O207" s="27">
        <v>0</v>
      </c>
      <c r="P207" s="27">
        <f t="shared" si="104"/>
        <v>918484</v>
      </c>
      <c r="Q207" s="20">
        <v>144</v>
      </c>
      <c r="R207" s="27">
        <f t="shared" si="107"/>
        <v>6378.3611111111113</v>
      </c>
      <c r="S207" s="27">
        <v>918484</v>
      </c>
      <c r="T207" s="27">
        <v>0</v>
      </c>
      <c r="U207" s="27">
        <v>0</v>
      </c>
      <c r="V207" s="27">
        <f t="shared" si="105"/>
        <v>918484</v>
      </c>
    </row>
    <row r="208" spans="1:22" ht="74.25" hidden="1" thickBot="1" x14ac:dyDescent="0.25">
      <c r="A208" s="25" t="s">
        <v>91</v>
      </c>
      <c r="B208" s="25" t="s">
        <v>16</v>
      </c>
      <c r="C208" s="25" t="s">
        <v>23</v>
      </c>
      <c r="D208" s="25" t="s">
        <v>24</v>
      </c>
      <c r="E208" s="26">
        <v>798</v>
      </c>
      <c r="F208" s="27">
        <f>G208/E208</f>
        <v>5259.3984962406012</v>
      </c>
      <c r="G208" s="27">
        <v>4197000</v>
      </c>
      <c r="H208" s="27">
        <v>0</v>
      </c>
      <c r="I208" s="27">
        <v>0</v>
      </c>
      <c r="J208" s="27">
        <f t="shared" si="103"/>
        <v>4197000</v>
      </c>
      <c r="K208" s="26">
        <v>798</v>
      </c>
      <c r="L208" s="27">
        <f>M208/K208</f>
        <v>4489.2230576441107</v>
      </c>
      <c r="M208" s="27">
        <v>3582400</v>
      </c>
      <c r="N208" s="27">
        <v>0</v>
      </c>
      <c r="O208" s="27">
        <v>0</v>
      </c>
      <c r="P208" s="27">
        <f t="shared" si="104"/>
        <v>3582400</v>
      </c>
      <c r="Q208" s="20">
        <v>798</v>
      </c>
      <c r="R208" s="27">
        <f>S208/Q208</f>
        <v>4489.2230576441107</v>
      </c>
      <c r="S208" s="27">
        <v>3582400</v>
      </c>
      <c r="T208" s="27">
        <v>0</v>
      </c>
      <c r="U208" s="27">
        <v>0</v>
      </c>
      <c r="V208" s="27">
        <f t="shared" si="105"/>
        <v>3582400</v>
      </c>
    </row>
    <row r="209" spans="1:22" ht="53.25" hidden="1" thickBot="1" x14ac:dyDescent="0.25">
      <c r="A209" s="25" t="s">
        <v>91</v>
      </c>
      <c r="B209" s="25" t="s">
        <v>16</v>
      </c>
      <c r="C209" s="25" t="s">
        <v>27</v>
      </c>
      <c r="D209" s="25" t="s">
        <v>28</v>
      </c>
      <c r="E209" s="26">
        <v>250</v>
      </c>
      <c r="F209" s="27">
        <f>G209/E209</f>
        <v>49613.599999999999</v>
      </c>
      <c r="G209" s="27">
        <v>12403400</v>
      </c>
      <c r="H209" s="27">
        <v>0</v>
      </c>
      <c r="I209" s="27">
        <v>0</v>
      </c>
      <c r="J209" s="27">
        <f t="shared" si="103"/>
        <v>12403400</v>
      </c>
      <c r="K209" s="26">
        <v>250</v>
      </c>
      <c r="L209" s="27">
        <f>M209/K209</f>
        <v>40963.103999999999</v>
      </c>
      <c r="M209" s="27">
        <v>10240776</v>
      </c>
      <c r="N209" s="27">
        <v>0</v>
      </c>
      <c r="O209" s="27">
        <v>0</v>
      </c>
      <c r="P209" s="27">
        <f t="shared" si="104"/>
        <v>10240776</v>
      </c>
      <c r="Q209" s="20">
        <v>250</v>
      </c>
      <c r="R209" s="27">
        <f>S209/Q209</f>
        <v>40963.103999999999</v>
      </c>
      <c r="S209" s="27">
        <v>10240776</v>
      </c>
      <c r="T209" s="27">
        <v>0</v>
      </c>
      <c r="U209" s="27">
        <v>0</v>
      </c>
      <c r="V209" s="27">
        <f t="shared" si="105"/>
        <v>10240776</v>
      </c>
    </row>
    <row r="210" spans="1:22" ht="63.75" thickBot="1" x14ac:dyDescent="0.25">
      <c r="A210" s="25" t="s">
        <v>91</v>
      </c>
      <c r="B210" s="25" t="s">
        <v>16</v>
      </c>
      <c r="C210" s="25" t="s">
        <v>74</v>
      </c>
      <c r="D210" s="25" t="s">
        <v>28</v>
      </c>
      <c r="E210" s="26">
        <v>422</v>
      </c>
      <c r="F210" s="27">
        <f>G210/E210</f>
        <v>55642.149289099529</v>
      </c>
      <c r="G210" s="27">
        <v>23480987</v>
      </c>
      <c r="H210" s="27">
        <v>0</v>
      </c>
      <c r="I210" s="27">
        <v>0</v>
      </c>
      <c r="J210" s="27">
        <f t="shared" si="103"/>
        <v>23480987</v>
      </c>
      <c r="K210" s="26">
        <v>422</v>
      </c>
      <c r="L210" s="27">
        <f>M210/K210</f>
        <v>49133.990521327018</v>
      </c>
      <c r="M210" s="27">
        <v>20734544</v>
      </c>
      <c r="N210" s="27">
        <v>0</v>
      </c>
      <c r="O210" s="27">
        <v>0</v>
      </c>
      <c r="P210" s="27">
        <f t="shared" si="104"/>
        <v>20734544</v>
      </c>
      <c r="Q210" s="20">
        <v>422</v>
      </c>
      <c r="R210" s="27">
        <f>S210/Q210</f>
        <v>49133.990521327018</v>
      </c>
      <c r="S210" s="27">
        <v>20734544</v>
      </c>
      <c r="T210" s="27">
        <v>0</v>
      </c>
      <c r="U210" s="27">
        <v>0</v>
      </c>
      <c r="V210" s="27">
        <f t="shared" si="105"/>
        <v>20734544</v>
      </c>
    </row>
    <row r="211" spans="1:22" ht="95.25" hidden="1" thickBot="1" x14ac:dyDescent="0.25">
      <c r="A211" s="25" t="s">
        <v>91</v>
      </c>
      <c r="B211" s="25" t="s">
        <v>29</v>
      </c>
      <c r="C211" s="25" t="s">
        <v>56</v>
      </c>
      <c r="D211" s="25" t="s">
        <v>57</v>
      </c>
      <c r="E211" s="26">
        <v>750</v>
      </c>
      <c r="F211" s="27">
        <f>G211/E211</f>
        <v>22882.533333333333</v>
      </c>
      <c r="G211" s="27">
        <v>17161900</v>
      </c>
      <c r="H211" s="27">
        <v>0</v>
      </c>
      <c r="I211" s="27">
        <v>0</v>
      </c>
      <c r="J211" s="27">
        <f t="shared" si="103"/>
        <v>17161900</v>
      </c>
      <c r="K211" s="26">
        <v>750</v>
      </c>
      <c r="L211" s="27">
        <v>19108.400000000001</v>
      </c>
      <c r="M211" s="27">
        <f t="shared" ref="M211:M212" si="109">ROUND(K211*L211,2)</f>
        <v>14331300</v>
      </c>
      <c r="N211" s="27">
        <v>0</v>
      </c>
      <c r="O211" s="27">
        <v>0</v>
      </c>
      <c r="P211" s="27">
        <f t="shared" si="104"/>
        <v>14331300</v>
      </c>
      <c r="Q211" s="20">
        <v>750</v>
      </c>
      <c r="R211" s="27">
        <v>19108.400000000001</v>
      </c>
      <c r="S211" s="27">
        <f t="shared" ref="S211:S212" si="110">ROUND(Q211*R211,2)</f>
        <v>14331300</v>
      </c>
      <c r="T211" s="27">
        <v>0</v>
      </c>
      <c r="U211" s="27">
        <v>0</v>
      </c>
      <c r="V211" s="27">
        <f t="shared" si="105"/>
        <v>14331300</v>
      </c>
    </row>
    <row r="212" spans="1:22" ht="42.75" hidden="1" thickBot="1" x14ac:dyDescent="0.25">
      <c r="A212" s="25" t="s">
        <v>91</v>
      </c>
      <c r="B212" s="25" t="s">
        <v>29</v>
      </c>
      <c r="C212" s="25" t="s">
        <v>70</v>
      </c>
      <c r="D212" s="25" t="s">
        <v>71</v>
      </c>
      <c r="E212" s="26">
        <v>300</v>
      </c>
      <c r="F212" s="27">
        <v>24900</v>
      </c>
      <c r="G212" s="27">
        <f t="shared" si="108"/>
        <v>7470000</v>
      </c>
      <c r="H212" s="27">
        <v>0</v>
      </c>
      <c r="I212" s="27">
        <v>0</v>
      </c>
      <c r="J212" s="27">
        <f t="shared" si="103"/>
        <v>7470000</v>
      </c>
      <c r="K212" s="26">
        <v>300</v>
      </c>
      <c r="L212" s="27">
        <v>24900</v>
      </c>
      <c r="M212" s="27">
        <f t="shared" si="109"/>
        <v>7470000</v>
      </c>
      <c r="N212" s="27">
        <v>0</v>
      </c>
      <c r="O212" s="27">
        <v>0</v>
      </c>
      <c r="P212" s="27">
        <f t="shared" si="104"/>
        <v>7470000</v>
      </c>
      <c r="Q212" s="20">
        <v>300</v>
      </c>
      <c r="R212" s="27">
        <v>24900</v>
      </c>
      <c r="S212" s="27">
        <f t="shared" si="110"/>
        <v>7470000</v>
      </c>
      <c r="T212" s="27">
        <v>0</v>
      </c>
      <c r="U212" s="27">
        <v>0</v>
      </c>
      <c r="V212" s="27">
        <f t="shared" si="105"/>
        <v>7470000</v>
      </c>
    </row>
    <row r="213" spans="1:22" ht="32.25" hidden="1" thickBot="1" x14ac:dyDescent="0.25">
      <c r="A213" s="25" t="s">
        <v>91</v>
      </c>
      <c r="B213" s="25" t="s">
        <v>29</v>
      </c>
      <c r="C213" s="25" t="s">
        <v>30</v>
      </c>
      <c r="D213" s="25" t="s">
        <v>31</v>
      </c>
      <c r="E213" s="26">
        <v>1765</v>
      </c>
      <c r="F213" s="27">
        <f>G213/E213</f>
        <v>11600.679886685552</v>
      </c>
      <c r="G213" s="27">
        <v>20475200</v>
      </c>
      <c r="H213" s="27">
        <v>0</v>
      </c>
      <c r="I213" s="27">
        <v>0</v>
      </c>
      <c r="J213" s="27">
        <f t="shared" si="103"/>
        <v>20475200</v>
      </c>
      <c r="K213" s="26">
        <v>1765</v>
      </c>
      <c r="L213" s="27">
        <f>M213/K213</f>
        <v>11600.679886685552</v>
      </c>
      <c r="M213" s="27">
        <v>20475200</v>
      </c>
      <c r="N213" s="27">
        <v>0</v>
      </c>
      <c r="O213" s="27">
        <v>0</v>
      </c>
      <c r="P213" s="27">
        <f t="shared" si="104"/>
        <v>20475200</v>
      </c>
      <c r="Q213" s="20">
        <v>1765</v>
      </c>
      <c r="R213" s="27">
        <f>S213/Q213</f>
        <v>11600.679886685552</v>
      </c>
      <c r="S213" s="27">
        <v>20475200</v>
      </c>
      <c r="T213" s="27">
        <v>0</v>
      </c>
      <c r="U213" s="27">
        <v>0</v>
      </c>
      <c r="V213" s="27">
        <f t="shared" si="105"/>
        <v>20475200</v>
      </c>
    </row>
    <row r="214" spans="1:22" ht="32.25" hidden="1" thickBot="1" x14ac:dyDescent="0.25">
      <c r="A214" s="25" t="s">
        <v>91</v>
      </c>
      <c r="B214" s="25" t="s">
        <v>29</v>
      </c>
      <c r="C214" s="25" t="s">
        <v>63</v>
      </c>
      <c r="D214" s="25" t="s">
        <v>64</v>
      </c>
      <c r="E214" s="26">
        <v>23053</v>
      </c>
      <c r="F214" s="27">
        <f>G214/E214</f>
        <v>498.16999956621697</v>
      </c>
      <c r="G214" s="27">
        <v>11484313</v>
      </c>
      <c r="H214" s="27">
        <v>0</v>
      </c>
      <c r="I214" s="27">
        <v>0</v>
      </c>
      <c r="J214" s="27">
        <f t="shared" si="103"/>
        <v>11484313</v>
      </c>
      <c r="K214" s="26">
        <v>23053</v>
      </c>
      <c r="L214" s="27">
        <f>M214/K214</f>
        <v>440.77473647681433</v>
      </c>
      <c r="M214" s="27">
        <v>10161180</v>
      </c>
      <c r="N214" s="27">
        <v>0</v>
      </c>
      <c r="O214" s="27">
        <v>0</v>
      </c>
      <c r="P214" s="27">
        <f t="shared" si="104"/>
        <v>10161180</v>
      </c>
      <c r="Q214" s="20">
        <v>23053</v>
      </c>
      <c r="R214" s="27">
        <f>S214/Q214</f>
        <v>440.77473647681433</v>
      </c>
      <c r="S214" s="27">
        <v>10161180</v>
      </c>
      <c r="T214" s="27">
        <v>0</v>
      </c>
      <c r="U214" s="27">
        <v>0</v>
      </c>
      <c r="V214" s="27">
        <f t="shared" si="105"/>
        <v>10161180</v>
      </c>
    </row>
    <row r="215" spans="1:22" ht="13.5" hidden="1" thickBot="1" x14ac:dyDescent="0.25">
      <c r="A215" s="49" t="s">
        <v>54</v>
      </c>
      <c r="B215" s="49"/>
      <c r="C215" s="49"/>
      <c r="D215" s="49"/>
      <c r="E215" s="26"/>
      <c r="F215" s="27"/>
      <c r="G215" s="28">
        <f>SUM(G200:G214)</f>
        <v>173775200</v>
      </c>
      <c r="H215" s="28">
        <f t="shared" ref="H215:V215" si="111">SUM(H200:H214)</f>
        <v>4600000</v>
      </c>
      <c r="I215" s="28">
        <f t="shared" si="111"/>
        <v>2681300</v>
      </c>
      <c r="J215" s="28">
        <f t="shared" si="111"/>
        <v>181056500</v>
      </c>
      <c r="K215" s="26"/>
      <c r="L215" s="28"/>
      <c r="M215" s="28">
        <f t="shared" si="111"/>
        <v>147873181</v>
      </c>
      <c r="N215" s="28">
        <f t="shared" si="111"/>
        <v>6000000</v>
      </c>
      <c r="O215" s="28">
        <f t="shared" si="111"/>
        <v>2681319</v>
      </c>
      <c r="P215" s="28">
        <f t="shared" si="111"/>
        <v>156554500</v>
      </c>
      <c r="Q215" s="20"/>
      <c r="R215" s="28"/>
      <c r="S215" s="28">
        <f t="shared" si="111"/>
        <v>147873181</v>
      </c>
      <c r="T215" s="28">
        <f t="shared" si="111"/>
        <v>6000000</v>
      </c>
      <c r="U215" s="28">
        <f t="shared" si="111"/>
        <v>2681319</v>
      </c>
      <c r="V215" s="28">
        <f t="shared" si="111"/>
        <v>156554500</v>
      </c>
    </row>
    <row r="216" spans="1:22" ht="42.75" hidden="1" thickBot="1" x14ac:dyDescent="0.25">
      <c r="A216" s="25" t="s">
        <v>92</v>
      </c>
      <c r="B216" s="25" t="s">
        <v>16</v>
      </c>
      <c r="C216" s="25" t="s">
        <v>186</v>
      </c>
      <c r="D216" s="25" t="s">
        <v>18</v>
      </c>
      <c r="E216" s="26">
        <v>2200</v>
      </c>
      <c r="F216" s="27">
        <f>G216/E216</f>
        <v>7034.3495454545455</v>
      </c>
      <c r="G216" s="27">
        <v>15475569</v>
      </c>
      <c r="H216" s="27">
        <v>0</v>
      </c>
      <c r="I216" s="27">
        <v>0</v>
      </c>
      <c r="J216" s="27">
        <f>G216+H216+I216</f>
        <v>15475569</v>
      </c>
      <c r="K216" s="26">
        <v>2200</v>
      </c>
      <c r="L216" s="27">
        <f>M216/K216</f>
        <v>6787.3681818181822</v>
      </c>
      <c r="M216" s="27">
        <v>14932210</v>
      </c>
      <c r="N216" s="27">
        <v>0</v>
      </c>
      <c r="O216" s="27">
        <v>0</v>
      </c>
      <c r="P216" s="27">
        <f>M216+N216+O216</f>
        <v>14932210</v>
      </c>
      <c r="Q216" s="20">
        <v>2200</v>
      </c>
      <c r="R216" s="27">
        <f>S216/Q216</f>
        <v>6787.3681818181822</v>
      </c>
      <c r="S216" s="27">
        <v>14932210</v>
      </c>
      <c r="T216" s="27">
        <v>0</v>
      </c>
      <c r="U216" s="27">
        <v>0</v>
      </c>
      <c r="V216" s="27">
        <f>S216+T216+U216</f>
        <v>14932210</v>
      </c>
    </row>
    <row r="217" spans="1:22" ht="53.25" hidden="1" thickBot="1" x14ac:dyDescent="0.25">
      <c r="A217" s="25" t="s">
        <v>92</v>
      </c>
      <c r="B217" s="25" t="s">
        <v>16</v>
      </c>
      <c r="C217" s="25" t="s">
        <v>187</v>
      </c>
      <c r="D217" s="25" t="s">
        <v>64</v>
      </c>
      <c r="E217" s="26">
        <v>23000</v>
      </c>
      <c r="F217" s="27">
        <f t="shared" ref="F217:F219" si="112">G217/E217</f>
        <v>920.02</v>
      </c>
      <c r="G217" s="27">
        <v>21160460</v>
      </c>
      <c r="H217" s="27">
        <v>0</v>
      </c>
      <c r="I217" s="27">
        <v>0</v>
      </c>
      <c r="J217" s="27">
        <f>G217+H217+I217</f>
        <v>21160460</v>
      </c>
      <c r="K217" s="26">
        <v>23000</v>
      </c>
      <c r="L217" s="27">
        <f t="shared" ref="L217:L219" si="113">M217/K217</f>
        <v>740.78</v>
      </c>
      <c r="M217" s="27">
        <v>17037940</v>
      </c>
      <c r="N217" s="27">
        <v>0</v>
      </c>
      <c r="O217" s="27">
        <v>0</v>
      </c>
      <c r="P217" s="27">
        <f>M217+N217+O217</f>
        <v>17037940</v>
      </c>
      <c r="Q217" s="20">
        <v>23000</v>
      </c>
      <c r="R217" s="27">
        <f t="shared" ref="R217:R219" si="114">S217/Q217</f>
        <v>740.78</v>
      </c>
      <c r="S217" s="27">
        <v>17037940</v>
      </c>
      <c r="T217" s="27">
        <v>0</v>
      </c>
      <c r="U217" s="27">
        <v>0</v>
      </c>
      <c r="V217" s="27">
        <f>S217+T217+U217</f>
        <v>17037940</v>
      </c>
    </row>
    <row r="218" spans="1:22" ht="42.75" hidden="1" thickBot="1" x14ac:dyDescent="0.25">
      <c r="A218" s="25" t="s">
        <v>92</v>
      </c>
      <c r="B218" s="25" t="s">
        <v>29</v>
      </c>
      <c r="C218" s="25" t="s">
        <v>93</v>
      </c>
      <c r="D218" s="25" t="s">
        <v>94</v>
      </c>
      <c r="E218" s="26">
        <v>3245</v>
      </c>
      <c r="F218" s="27">
        <f t="shared" si="112"/>
        <v>6499</v>
      </c>
      <c r="G218" s="27">
        <v>21089255</v>
      </c>
      <c r="H218" s="27">
        <v>0</v>
      </c>
      <c r="I218" s="27">
        <v>0</v>
      </c>
      <c r="J218" s="27">
        <f>G218+H218+I218</f>
        <v>21089255</v>
      </c>
      <c r="K218" s="26">
        <v>3245</v>
      </c>
      <c r="L218" s="27">
        <f t="shared" si="113"/>
        <v>6000</v>
      </c>
      <c r="M218" s="27">
        <v>19470000</v>
      </c>
      <c r="N218" s="27">
        <v>0</v>
      </c>
      <c r="O218" s="27">
        <v>0</v>
      </c>
      <c r="P218" s="27">
        <f>M218+N218+O218</f>
        <v>19470000</v>
      </c>
      <c r="Q218" s="20">
        <v>3245</v>
      </c>
      <c r="R218" s="27">
        <f t="shared" si="114"/>
        <v>6000</v>
      </c>
      <c r="S218" s="27">
        <v>19470000</v>
      </c>
      <c r="T218" s="27">
        <v>0</v>
      </c>
      <c r="U218" s="27">
        <v>0</v>
      </c>
      <c r="V218" s="27">
        <f>S218+T218+U218</f>
        <v>19470000</v>
      </c>
    </row>
    <row r="219" spans="1:22" ht="42.75" hidden="1" thickBot="1" x14ac:dyDescent="0.25">
      <c r="A219" s="25" t="s">
        <v>92</v>
      </c>
      <c r="B219" s="25" t="s">
        <v>29</v>
      </c>
      <c r="C219" s="25" t="s">
        <v>95</v>
      </c>
      <c r="D219" s="25" t="s">
        <v>96</v>
      </c>
      <c r="E219" s="26">
        <v>49730</v>
      </c>
      <c r="F219" s="27">
        <f t="shared" si="112"/>
        <v>3085</v>
      </c>
      <c r="G219" s="27">
        <v>153417050</v>
      </c>
      <c r="H219" s="27">
        <v>7400000</v>
      </c>
      <c r="I219" s="27">
        <v>1052366</v>
      </c>
      <c r="J219" s="27">
        <f>G219+H219+I219</f>
        <v>161869416</v>
      </c>
      <c r="K219" s="26">
        <v>49730</v>
      </c>
      <c r="L219" s="27">
        <f t="shared" si="113"/>
        <v>2930.0600040217173</v>
      </c>
      <c r="M219" s="27">
        <v>145711884</v>
      </c>
      <c r="N219" s="27">
        <v>7400000</v>
      </c>
      <c r="O219" s="27">
        <v>1052366</v>
      </c>
      <c r="P219" s="27">
        <f>M219+N219+O219</f>
        <v>154164250</v>
      </c>
      <c r="Q219" s="20">
        <v>49730</v>
      </c>
      <c r="R219" s="27">
        <f t="shared" si="114"/>
        <v>2930.0600040217173</v>
      </c>
      <c r="S219" s="27">
        <v>145711884</v>
      </c>
      <c r="T219" s="27">
        <v>7400000</v>
      </c>
      <c r="U219" s="27">
        <v>1052366</v>
      </c>
      <c r="V219" s="27">
        <f>S219+T219+U219</f>
        <v>154164250</v>
      </c>
    </row>
    <row r="220" spans="1:22" ht="12.75" hidden="1" customHeight="1" thickBot="1" x14ac:dyDescent="0.25">
      <c r="A220" s="49" t="s">
        <v>54</v>
      </c>
      <c r="B220" s="49"/>
      <c r="C220" s="49"/>
      <c r="D220" s="49"/>
      <c r="E220" s="46"/>
      <c r="F220" s="29"/>
      <c r="G220" s="30">
        <f>SUM(G216:G219)</f>
        <v>211142334</v>
      </c>
      <c r="H220" s="30">
        <f t="shared" ref="H220:V220" si="115">SUM(H216:H219)</f>
        <v>7400000</v>
      </c>
      <c r="I220" s="30">
        <f t="shared" si="115"/>
        <v>1052366</v>
      </c>
      <c r="J220" s="30">
        <f t="shared" si="115"/>
        <v>219594700</v>
      </c>
      <c r="K220" s="46"/>
      <c r="L220" s="30"/>
      <c r="M220" s="30">
        <f t="shared" si="115"/>
        <v>197152034</v>
      </c>
      <c r="N220" s="30">
        <f t="shared" si="115"/>
        <v>7400000</v>
      </c>
      <c r="O220" s="30">
        <f t="shared" si="115"/>
        <v>1052366</v>
      </c>
      <c r="P220" s="30">
        <f t="shared" si="115"/>
        <v>205604400</v>
      </c>
      <c r="Q220" s="20"/>
      <c r="R220" s="30"/>
      <c r="S220" s="30">
        <f t="shared" si="115"/>
        <v>197152034</v>
      </c>
      <c r="T220" s="30">
        <f t="shared" si="115"/>
        <v>7400000</v>
      </c>
      <c r="U220" s="30">
        <f t="shared" si="115"/>
        <v>1052366</v>
      </c>
      <c r="V220" s="30">
        <f t="shared" si="115"/>
        <v>205604400</v>
      </c>
    </row>
    <row r="221" spans="1:22" ht="53.25" hidden="1" thickBot="1" x14ac:dyDescent="0.25">
      <c r="A221" s="25" t="s">
        <v>97</v>
      </c>
      <c r="B221" s="25" t="s">
        <v>16</v>
      </c>
      <c r="C221" s="25" t="s">
        <v>21</v>
      </c>
      <c r="D221" s="25" t="s">
        <v>18</v>
      </c>
      <c r="E221" s="26">
        <v>23751</v>
      </c>
      <c r="F221" s="27">
        <f>G221/E221</f>
        <v>2301.8778156709191</v>
      </c>
      <c r="G221" s="27">
        <v>54671900</v>
      </c>
      <c r="H221" s="27">
        <v>0</v>
      </c>
      <c r="I221" s="27">
        <v>0</v>
      </c>
      <c r="J221" s="27">
        <f t="shared" ref="J221:J222" si="116">G221+H221+I221</f>
        <v>54671900</v>
      </c>
      <c r="K221" s="26">
        <v>23751</v>
      </c>
      <c r="L221" s="27">
        <f>M221/K221</f>
        <v>1694.8760052208329</v>
      </c>
      <c r="M221" s="27">
        <v>40255000</v>
      </c>
      <c r="N221" s="27">
        <v>0</v>
      </c>
      <c r="O221" s="27">
        <v>0</v>
      </c>
      <c r="P221" s="27">
        <f t="shared" ref="P221:P222" si="117">M221+N221+O221</f>
        <v>40255000</v>
      </c>
      <c r="Q221" s="20">
        <v>23751</v>
      </c>
      <c r="R221" s="27">
        <f>S221/Q221</f>
        <v>1694.8760052208329</v>
      </c>
      <c r="S221" s="27">
        <v>40255000</v>
      </c>
      <c r="T221" s="27">
        <v>0</v>
      </c>
      <c r="U221" s="27">
        <v>0</v>
      </c>
      <c r="V221" s="27">
        <f t="shared" ref="V221:V222" si="118">S221+T221+U221</f>
        <v>40255000</v>
      </c>
    </row>
    <row r="222" spans="1:22" ht="102.75" hidden="1" customHeight="1" thickBot="1" x14ac:dyDescent="0.25">
      <c r="A222" s="25" t="s">
        <v>97</v>
      </c>
      <c r="B222" s="25" t="s">
        <v>16</v>
      </c>
      <c r="C222" s="25" t="s">
        <v>27</v>
      </c>
      <c r="D222" s="25" t="s">
        <v>28</v>
      </c>
      <c r="E222" s="26">
        <v>1781</v>
      </c>
      <c r="F222" s="27">
        <v>163270.01999999999</v>
      </c>
      <c r="G222" s="27">
        <f t="shared" ref="G222:G224" si="119">ROUND(E222*F222,2)</f>
        <v>290783905.62</v>
      </c>
      <c r="H222" s="27">
        <v>18500000</v>
      </c>
      <c r="I222" s="27">
        <v>1419994.38</v>
      </c>
      <c r="J222" s="27">
        <f t="shared" si="116"/>
        <v>310703900</v>
      </c>
      <c r="K222" s="26">
        <v>1781</v>
      </c>
      <c r="L222" s="27">
        <f>M222/K222</f>
        <v>120375.23862998316</v>
      </c>
      <c r="M222" s="27">
        <v>214388300</v>
      </c>
      <c r="N222" s="27">
        <v>18500000</v>
      </c>
      <c r="O222" s="27">
        <v>1400000</v>
      </c>
      <c r="P222" s="27">
        <f t="shared" si="117"/>
        <v>234288300</v>
      </c>
      <c r="Q222" s="20">
        <v>1781</v>
      </c>
      <c r="R222" s="27">
        <f>S222/Q222</f>
        <v>120375.23862998316</v>
      </c>
      <c r="S222" s="27">
        <v>214388300</v>
      </c>
      <c r="T222" s="27">
        <v>18500000</v>
      </c>
      <c r="U222" s="27">
        <v>1400000</v>
      </c>
      <c r="V222" s="27">
        <f t="shared" si="118"/>
        <v>234288300</v>
      </c>
    </row>
    <row r="223" spans="1:22" ht="13.5" hidden="1" thickBot="1" x14ac:dyDescent="0.25">
      <c r="A223" s="49" t="s">
        <v>54</v>
      </c>
      <c r="B223" s="49"/>
      <c r="C223" s="49"/>
      <c r="D223" s="49"/>
      <c r="E223" s="26"/>
      <c r="F223" s="27"/>
      <c r="G223" s="28">
        <f>SUM(G221:G222)</f>
        <v>345455805.62</v>
      </c>
      <c r="H223" s="28">
        <f>SUM(H221:H222)</f>
        <v>18500000</v>
      </c>
      <c r="I223" s="28">
        <f>SUM(I221:I222)</f>
        <v>1419994.38</v>
      </c>
      <c r="J223" s="28">
        <f>SUM(J221:J222)</f>
        <v>365375800</v>
      </c>
      <c r="K223" s="26"/>
      <c r="L223" s="28"/>
      <c r="M223" s="28">
        <f>SUM(M221:M222)</f>
        <v>254643300</v>
      </c>
      <c r="N223" s="28">
        <f>SUM(N221:N222)</f>
        <v>18500000</v>
      </c>
      <c r="O223" s="28">
        <f>SUM(O221:O222)</f>
        <v>1400000</v>
      </c>
      <c r="P223" s="28">
        <f>SUM(P221:P222)</f>
        <v>274543300</v>
      </c>
      <c r="Q223" s="20"/>
      <c r="R223" s="28"/>
      <c r="S223" s="28">
        <f>SUM(S221:S222)</f>
        <v>254643300</v>
      </c>
      <c r="T223" s="28">
        <f>SUM(T221:T222)</f>
        <v>18500000</v>
      </c>
      <c r="U223" s="28">
        <f>SUM(U221:U222)</f>
        <v>1400000</v>
      </c>
      <c r="V223" s="28">
        <f>SUM(V221:V222)</f>
        <v>274543300</v>
      </c>
    </row>
    <row r="224" spans="1:22" ht="53.25" hidden="1" thickBot="1" x14ac:dyDescent="0.25">
      <c r="A224" s="25" t="s">
        <v>98</v>
      </c>
      <c r="B224" s="25" t="s">
        <v>16</v>
      </c>
      <c r="C224" s="25" t="s">
        <v>60</v>
      </c>
      <c r="D224" s="25" t="s">
        <v>61</v>
      </c>
      <c r="E224" s="26">
        <v>8050</v>
      </c>
      <c r="F224" s="27">
        <v>3452.02</v>
      </c>
      <c r="G224" s="27">
        <f t="shared" si="119"/>
        <v>27788761</v>
      </c>
      <c r="H224" s="27">
        <v>0</v>
      </c>
      <c r="I224" s="27">
        <v>30039</v>
      </c>
      <c r="J224" s="27">
        <f t="shared" ref="J224:J226" si="120">G224+H224+I224</f>
        <v>27818800</v>
      </c>
      <c r="K224" s="26">
        <v>8050</v>
      </c>
      <c r="L224" s="27">
        <v>3562.52</v>
      </c>
      <c r="M224" s="27">
        <v>27455800</v>
      </c>
      <c r="N224" s="27">
        <v>0</v>
      </c>
      <c r="O224" s="27">
        <v>0</v>
      </c>
      <c r="P224" s="27">
        <f t="shared" ref="P224:P226" si="121">M224+N224+O224</f>
        <v>27455800</v>
      </c>
      <c r="Q224" s="20">
        <v>8050</v>
      </c>
      <c r="R224" s="27">
        <v>3562.52</v>
      </c>
      <c r="S224" s="27">
        <v>27455800</v>
      </c>
      <c r="T224" s="27">
        <v>0</v>
      </c>
      <c r="U224" s="27">
        <v>0</v>
      </c>
      <c r="V224" s="27">
        <f t="shared" ref="V224:V226" si="122">S224+T224+U224</f>
        <v>27455800</v>
      </c>
    </row>
    <row r="225" spans="1:22" ht="53.25" hidden="1" thickBot="1" x14ac:dyDescent="0.25">
      <c r="A225" s="25" t="s">
        <v>98</v>
      </c>
      <c r="B225" s="25" t="s">
        <v>16</v>
      </c>
      <c r="C225" s="25" t="s">
        <v>27</v>
      </c>
      <c r="D225" s="25" t="s">
        <v>28</v>
      </c>
      <c r="E225" s="26">
        <v>733</v>
      </c>
      <c r="F225" s="27">
        <v>14624.22</v>
      </c>
      <c r="G225" s="27">
        <v>10719841</v>
      </c>
      <c r="H225" s="27">
        <f>2102624</f>
        <v>2102624</v>
      </c>
      <c r="I225" s="27">
        <v>21650</v>
      </c>
      <c r="J225" s="27">
        <f t="shared" si="120"/>
        <v>12844115</v>
      </c>
      <c r="K225" s="26">
        <v>733</v>
      </c>
      <c r="L225" s="27">
        <v>25328.04</v>
      </c>
      <c r="M225" s="27">
        <v>10949851</v>
      </c>
      <c r="N225" s="27">
        <v>2102624</v>
      </c>
      <c r="O225" s="27">
        <f>21650</f>
        <v>21650</v>
      </c>
      <c r="P225" s="27">
        <f t="shared" si="121"/>
        <v>13074125</v>
      </c>
      <c r="Q225" s="20">
        <v>733</v>
      </c>
      <c r="R225" s="27">
        <v>25328.04</v>
      </c>
      <c r="S225" s="27">
        <v>10949851</v>
      </c>
      <c r="T225" s="27">
        <v>2102624</v>
      </c>
      <c r="U225" s="27">
        <v>21650</v>
      </c>
      <c r="V225" s="27">
        <f t="shared" si="122"/>
        <v>13074125</v>
      </c>
    </row>
    <row r="226" spans="1:22" ht="53.25" hidden="1" thickBot="1" x14ac:dyDescent="0.25">
      <c r="A226" s="25" t="s">
        <v>98</v>
      </c>
      <c r="B226" s="25" t="s">
        <v>29</v>
      </c>
      <c r="C226" s="25" t="s">
        <v>63</v>
      </c>
      <c r="D226" s="25" t="s">
        <v>64</v>
      </c>
      <c r="E226" s="26">
        <v>6285</v>
      </c>
      <c r="F226" s="27">
        <v>4098.49</v>
      </c>
      <c r="G226" s="27">
        <v>25759009</v>
      </c>
      <c r="H226" s="27">
        <f>554676</f>
        <v>554676</v>
      </c>
      <c r="I226" s="27">
        <v>114300</v>
      </c>
      <c r="J226" s="27">
        <f t="shared" si="120"/>
        <v>26427985</v>
      </c>
      <c r="K226" s="26">
        <v>6285</v>
      </c>
      <c r="L226" s="27">
        <v>4071.74</v>
      </c>
      <c r="M226" s="27">
        <v>25590885</v>
      </c>
      <c r="N226" s="27">
        <v>554676</v>
      </c>
      <c r="O226" s="27">
        <v>15014</v>
      </c>
      <c r="P226" s="27">
        <f t="shared" si="121"/>
        <v>26160575</v>
      </c>
      <c r="Q226" s="20">
        <v>6285</v>
      </c>
      <c r="R226" s="27">
        <v>4071.74</v>
      </c>
      <c r="S226" s="27">
        <v>25590885</v>
      </c>
      <c r="T226" s="27">
        <v>554676</v>
      </c>
      <c r="U226" s="27">
        <v>15014</v>
      </c>
      <c r="V226" s="27">
        <f t="shared" si="122"/>
        <v>26160575</v>
      </c>
    </row>
    <row r="227" spans="1:22" ht="13.5" hidden="1" thickBot="1" x14ac:dyDescent="0.25">
      <c r="A227" s="49" t="s">
        <v>54</v>
      </c>
      <c r="B227" s="49"/>
      <c r="C227" s="49"/>
      <c r="D227" s="49"/>
      <c r="E227" s="26"/>
      <c r="F227" s="27"/>
      <c r="G227" s="28">
        <f>SUM(G224:G226)</f>
        <v>64267611</v>
      </c>
      <c r="H227" s="28">
        <f>SUM(H224:H226)</f>
        <v>2657300</v>
      </c>
      <c r="I227" s="28">
        <f>SUM(I224:I226)</f>
        <v>165989</v>
      </c>
      <c r="J227" s="28">
        <f>SUM(J224:J226)</f>
        <v>67090900</v>
      </c>
      <c r="K227" s="26"/>
      <c r="L227" s="28"/>
      <c r="M227" s="28">
        <f>SUM(M224:M226)</f>
        <v>63996536</v>
      </c>
      <c r="N227" s="28">
        <f>SUM(N224:N226)</f>
        <v>2657300</v>
      </c>
      <c r="O227" s="28">
        <f>SUM(O224:O226)</f>
        <v>36664</v>
      </c>
      <c r="P227" s="28">
        <f>SUM(P224:P226)</f>
        <v>66690500</v>
      </c>
      <c r="Q227" s="20"/>
      <c r="R227" s="28"/>
      <c r="S227" s="28">
        <f>SUM(S224:S226)</f>
        <v>63996536</v>
      </c>
      <c r="T227" s="28">
        <f>SUM(T224:T226)</f>
        <v>2657300</v>
      </c>
      <c r="U227" s="28">
        <f>SUM(U224:U226)</f>
        <v>36664</v>
      </c>
      <c r="V227" s="28">
        <f>SUM(V224:V226)</f>
        <v>66690500</v>
      </c>
    </row>
    <row r="228" spans="1:22" ht="42.75" hidden="1" thickBot="1" x14ac:dyDescent="0.25">
      <c r="A228" s="25" t="s">
        <v>99</v>
      </c>
      <c r="B228" s="25" t="s">
        <v>16</v>
      </c>
      <c r="C228" s="25" t="s">
        <v>60</v>
      </c>
      <c r="D228" s="25" t="s">
        <v>61</v>
      </c>
      <c r="E228" s="26">
        <v>3500</v>
      </c>
      <c r="F228" s="27">
        <f>G228/E228</f>
        <v>5287</v>
      </c>
      <c r="G228" s="27">
        <v>18504500</v>
      </c>
      <c r="H228" s="27">
        <v>0</v>
      </c>
      <c r="I228" s="27">
        <v>0</v>
      </c>
      <c r="J228" s="27">
        <f t="shared" ref="J228:J241" si="123">G228+H228+I228</f>
        <v>18504500</v>
      </c>
      <c r="K228" s="26">
        <v>3500</v>
      </c>
      <c r="L228" s="27">
        <f>M228/K228</f>
        <v>5101.0571428571429</v>
      </c>
      <c r="M228" s="27">
        <v>17853700</v>
      </c>
      <c r="N228" s="27">
        <v>0</v>
      </c>
      <c r="O228" s="27">
        <v>0</v>
      </c>
      <c r="P228" s="27">
        <f t="shared" ref="P228:P241" si="124">M228+N228+O228</f>
        <v>17853700</v>
      </c>
      <c r="Q228" s="20">
        <v>3500</v>
      </c>
      <c r="R228" s="27">
        <f>S228/Q228</f>
        <v>5125.3428571428567</v>
      </c>
      <c r="S228" s="27">
        <v>17938700</v>
      </c>
      <c r="T228" s="27">
        <v>0</v>
      </c>
      <c r="U228" s="27">
        <v>0</v>
      </c>
      <c r="V228" s="27">
        <f t="shared" ref="V228:V241" si="125">S228+T228+U228</f>
        <v>17938700</v>
      </c>
    </row>
    <row r="229" spans="1:22" ht="42.75" hidden="1" thickBot="1" x14ac:dyDescent="0.25">
      <c r="A229" s="25" t="s">
        <v>99</v>
      </c>
      <c r="B229" s="25" t="s">
        <v>16</v>
      </c>
      <c r="C229" s="25" t="s">
        <v>21</v>
      </c>
      <c r="D229" s="25" t="s">
        <v>18</v>
      </c>
      <c r="E229" s="26">
        <v>2260</v>
      </c>
      <c r="F229" s="27">
        <f t="shared" ref="F229:F241" si="126">G229/E229</f>
        <v>1320</v>
      </c>
      <c r="G229" s="27">
        <v>2983200</v>
      </c>
      <c r="H229" s="27">
        <v>0</v>
      </c>
      <c r="I229" s="27">
        <v>0</v>
      </c>
      <c r="J229" s="27">
        <f t="shared" si="123"/>
        <v>2983200</v>
      </c>
      <c r="K229" s="26">
        <v>2260</v>
      </c>
      <c r="L229" s="27">
        <f t="shared" ref="L229:L241" si="127">M229/K229</f>
        <v>1320</v>
      </c>
      <c r="M229" s="27">
        <v>2983200</v>
      </c>
      <c r="N229" s="27">
        <v>0</v>
      </c>
      <c r="O229" s="27">
        <v>0</v>
      </c>
      <c r="P229" s="27">
        <f t="shared" si="124"/>
        <v>2983200</v>
      </c>
      <c r="Q229" s="20">
        <v>2260</v>
      </c>
      <c r="R229" s="27">
        <f t="shared" ref="R229:R241" si="128">S229/Q229</f>
        <v>1320</v>
      </c>
      <c r="S229" s="27">
        <v>2983200</v>
      </c>
      <c r="T229" s="27">
        <v>0</v>
      </c>
      <c r="U229" s="27">
        <v>0</v>
      </c>
      <c r="V229" s="27">
        <f t="shared" si="125"/>
        <v>2983200</v>
      </c>
    </row>
    <row r="230" spans="1:22" ht="42.75" hidden="1" thickBot="1" x14ac:dyDescent="0.25">
      <c r="A230" s="25" t="s">
        <v>99</v>
      </c>
      <c r="B230" s="25" t="s">
        <v>16</v>
      </c>
      <c r="C230" s="49" t="s">
        <v>50</v>
      </c>
      <c r="D230" s="25" t="s">
        <v>18</v>
      </c>
      <c r="E230" s="26">
        <v>16665</v>
      </c>
      <c r="F230" s="27">
        <f t="shared" si="126"/>
        <v>1270</v>
      </c>
      <c r="G230" s="27">
        <v>21164550</v>
      </c>
      <c r="H230" s="27">
        <v>0</v>
      </c>
      <c r="I230" s="27">
        <v>0</v>
      </c>
      <c r="J230" s="27">
        <f t="shared" si="123"/>
        <v>21164550</v>
      </c>
      <c r="K230" s="26">
        <v>16665</v>
      </c>
      <c r="L230" s="27">
        <f t="shared" si="127"/>
        <v>1089.9819981998201</v>
      </c>
      <c r="M230" s="27">
        <v>18164550</v>
      </c>
      <c r="N230" s="27">
        <v>0</v>
      </c>
      <c r="O230" s="27">
        <v>0</v>
      </c>
      <c r="P230" s="27">
        <f t="shared" si="124"/>
        <v>18164550</v>
      </c>
      <c r="Q230" s="20">
        <v>16665</v>
      </c>
      <c r="R230" s="27">
        <f t="shared" si="128"/>
        <v>1089.9819981998201</v>
      </c>
      <c r="S230" s="27">
        <v>18164550</v>
      </c>
      <c r="T230" s="27">
        <v>0</v>
      </c>
      <c r="U230" s="27">
        <v>0</v>
      </c>
      <c r="V230" s="27">
        <f t="shared" si="125"/>
        <v>18164550</v>
      </c>
    </row>
    <row r="231" spans="1:22" ht="42.75" hidden="1" thickBot="1" x14ac:dyDescent="0.25">
      <c r="A231" s="25" t="s">
        <v>99</v>
      </c>
      <c r="B231" s="25" t="s">
        <v>16</v>
      </c>
      <c r="C231" s="49" t="s">
        <v>51</v>
      </c>
      <c r="D231" s="25" t="s">
        <v>22</v>
      </c>
      <c r="E231" s="26">
        <v>2285</v>
      </c>
      <c r="F231" s="27">
        <f t="shared" si="126"/>
        <v>1830</v>
      </c>
      <c r="G231" s="27">
        <v>4181550</v>
      </c>
      <c r="H231" s="27">
        <v>0</v>
      </c>
      <c r="I231" s="27">
        <v>0</v>
      </c>
      <c r="J231" s="27">
        <f t="shared" si="123"/>
        <v>4181550</v>
      </c>
      <c r="K231" s="26">
        <v>2285</v>
      </c>
      <c r="L231" s="27">
        <f t="shared" si="127"/>
        <v>1830</v>
      </c>
      <c r="M231" s="27">
        <v>4181550</v>
      </c>
      <c r="N231" s="27">
        <v>0</v>
      </c>
      <c r="O231" s="27">
        <v>0</v>
      </c>
      <c r="P231" s="27">
        <f t="shared" si="124"/>
        <v>4181550</v>
      </c>
      <c r="Q231" s="20">
        <v>2285</v>
      </c>
      <c r="R231" s="27">
        <f t="shared" si="128"/>
        <v>1830</v>
      </c>
      <c r="S231" s="27">
        <v>4181550</v>
      </c>
      <c r="T231" s="27">
        <v>0</v>
      </c>
      <c r="U231" s="27">
        <v>0</v>
      </c>
      <c r="V231" s="27">
        <f t="shared" si="125"/>
        <v>4181550</v>
      </c>
    </row>
    <row r="232" spans="1:22" ht="42.75" hidden="1" thickBot="1" x14ac:dyDescent="0.25">
      <c r="A232" s="25" t="s">
        <v>99</v>
      </c>
      <c r="B232" s="25" t="s">
        <v>16</v>
      </c>
      <c r="C232" s="49" t="s">
        <v>52</v>
      </c>
      <c r="D232" s="25" t="s">
        <v>22</v>
      </c>
      <c r="E232" s="26">
        <v>3760</v>
      </c>
      <c r="F232" s="27">
        <f t="shared" si="126"/>
        <v>5450</v>
      </c>
      <c r="G232" s="27">
        <v>20492000</v>
      </c>
      <c r="H232" s="27">
        <v>0</v>
      </c>
      <c r="I232" s="27">
        <v>0</v>
      </c>
      <c r="J232" s="27">
        <f t="shared" si="123"/>
        <v>20492000</v>
      </c>
      <c r="K232" s="26">
        <v>3760</v>
      </c>
      <c r="L232" s="27">
        <f t="shared" si="127"/>
        <v>4918.0851063829787</v>
      </c>
      <c r="M232" s="27">
        <v>18492000</v>
      </c>
      <c r="N232" s="27">
        <v>0</v>
      </c>
      <c r="O232" s="27">
        <v>0</v>
      </c>
      <c r="P232" s="27">
        <f t="shared" si="124"/>
        <v>18492000</v>
      </c>
      <c r="Q232" s="20">
        <v>3760</v>
      </c>
      <c r="R232" s="27">
        <f t="shared" si="128"/>
        <v>4918.0851063829787</v>
      </c>
      <c r="S232" s="27">
        <v>18492000</v>
      </c>
      <c r="T232" s="27">
        <v>0</v>
      </c>
      <c r="U232" s="27">
        <v>0</v>
      </c>
      <c r="V232" s="27">
        <f t="shared" si="125"/>
        <v>18492000</v>
      </c>
    </row>
    <row r="233" spans="1:22" ht="42.75" hidden="1" thickBot="1" x14ac:dyDescent="0.25">
      <c r="A233" s="25" t="s">
        <v>99</v>
      </c>
      <c r="B233" s="25" t="s">
        <v>16</v>
      </c>
      <c r="C233" s="25" t="s">
        <v>185</v>
      </c>
      <c r="D233" s="25" t="s">
        <v>22</v>
      </c>
      <c r="E233" s="26">
        <v>2640</v>
      </c>
      <c r="F233" s="27">
        <f t="shared" si="126"/>
        <v>2230</v>
      </c>
      <c r="G233" s="27">
        <v>5887200</v>
      </c>
      <c r="H233" s="27">
        <v>0</v>
      </c>
      <c r="I233" s="27">
        <v>0</v>
      </c>
      <c r="J233" s="27">
        <f t="shared" si="123"/>
        <v>5887200</v>
      </c>
      <c r="K233" s="26">
        <v>2640</v>
      </c>
      <c r="L233" s="27">
        <f t="shared" si="127"/>
        <v>2230</v>
      </c>
      <c r="M233" s="27">
        <v>5887200</v>
      </c>
      <c r="N233" s="27">
        <v>0</v>
      </c>
      <c r="O233" s="27">
        <v>0</v>
      </c>
      <c r="P233" s="27">
        <f t="shared" si="124"/>
        <v>5887200</v>
      </c>
      <c r="Q233" s="20">
        <v>2640</v>
      </c>
      <c r="R233" s="27">
        <f t="shared" si="128"/>
        <v>2230</v>
      </c>
      <c r="S233" s="27">
        <v>5887200</v>
      </c>
      <c r="T233" s="27">
        <v>0</v>
      </c>
      <c r="U233" s="27">
        <v>0</v>
      </c>
      <c r="V233" s="27">
        <f t="shared" si="125"/>
        <v>5887200</v>
      </c>
    </row>
    <row r="234" spans="1:22" ht="42.75" hidden="1" thickBot="1" x14ac:dyDescent="0.25">
      <c r="A234" s="25" t="s">
        <v>99</v>
      </c>
      <c r="B234" s="25" t="s">
        <v>16</v>
      </c>
      <c r="C234" s="49" t="s">
        <v>48</v>
      </c>
      <c r="D234" s="25" t="s">
        <v>22</v>
      </c>
      <c r="E234" s="26">
        <v>3300</v>
      </c>
      <c r="F234" s="27">
        <f t="shared" si="126"/>
        <v>2215</v>
      </c>
      <c r="G234" s="27">
        <v>7309500</v>
      </c>
      <c r="H234" s="27">
        <v>0</v>
      </c>
      <c r="I234" s="27">
        <v>0</v>
      </c>
      <c r="J234" s="27">
        <f t="shared" si="123"/>
        <v>7309500</v>
      </c>
      <c r="K234" s="26">
        <v>3300</v>
      </c>
      <c r="L234" s="27">
        <f t="shared" si="127"/>
        <v>2215</v>
      </c>
      <c r="M234" s="27">
        <v>7309500</v>
      </c>
      <c r="N234" s="27">
        <v>0</v>
      </c>
      <c r="O234" s="27">
        <v>0</v>
      </c>
      <c r="P234" s="27">
        <f t="shared" si="124"/>
        <v>7309500</v>
      </c>
      <c r="Q234" s="20">
        <v>3300</v>
      </c>
      <c r="R234" s="27">
        <f t="shared" si="128"/>
        <v>2215</v>
      </c>
      <c r="S234" s="27">
        <v>7309500</v>
      </c>
      <c r="T234" s="27">
        <v>0</v>
      </c>
      <c r="U234" s="27">
        <v>0</v>
      </c>
      <c r="V234" s="27">
        <f t="shared" si="125"/>
        <v>7309500</v>
      </c>
    </row>
    <row r="235" spans="1:22" ht="42.75" hidden="1" thickBot="1" x14ac:dyDescent="0.25">
      <c r="A235" s="25" t="s">
        <v>99</v>
      </c>
      <c r="B235" s="25" t="s">
        <v>16</v>
      </c>
      <c r="C235" s="49" t="s">
        <v>47</v>
      </c>
      <c r="D235" s="25" t="s">
        <v>22</v>
      </c>
      <c r="E235" s="26">
        <v>560</v>
      </c>
      <c r="F235" s="27">
        <f t="shared" si="126"/>
        <v>1760</v>
      </c>
      <c r="G235" s="27">
        <v>985600</v>
      </c>
      <c r="H235" s="27">
        <v>0</v>
      </c>
      <c r="I235" s="27">
        <v>0</v>
      </c>
      <c r="J235" s="27">
        <f t="shared" si="123"/>
        <v>985600</v>
      </c>
      <c r="K235" s="26">
        <v>560</v>
      </c>
      <c r="L235" s="27">
        <f t="shared" si="127"/>
        <v>1760</v>
      </c>
      <c r="M235" s="27">
        <v>985600</v>
      </c>
      <c r="N235" s="27">
        <v>0</v>
      </c>
      <c r="O235" s="27">
        <v>0</v>
      </c>
      <c r="P235" s="27">
        <f t="shared" si="124"/>
        <v>985600</v>
      </c>
      <c r="Q235" s="20">
        <v>560</v>
      </c>
      <c r="R235" s="27">
        <f t="shared" si="128"/>
        <v>1760</v>
      </c>
      <c r="S235" s="27">
        <v>985600</v>
      </c>
      <c r="T235" s="27">
        <v>0</v>
      </c>
      <c r="U235" s="27">
        <v>0</v>
      </c>
      <c r="V235" s="27">
        <f t="shared" si="125"/>
        <v>985600</v>
      </c>
    </row>
    <row r="236" spans="1:22" ht="42.75" hidden="1" thickBot="1" x14ac:dyDescent="0.25">
      <c r="A236" s="25" t="s">
        <v>99</v>
      </c>
      <c r="B236" s="25" t="s">
        <v>16</v>
      </c>
      <c r="C236" s="49" t="s">
        <v>49</v>
      </c>
      <c r="D236" s="25" t="s">
        <v>22</v>
      </c>
      <c r="E236" s="26">
        <v>1375</v>
      </c>
      <c r="F236" s="27">
        <f t="shared" si="126"/>
        <v>12140</v>
      </c>
      <c r="G236" s="27">
        <v>16692500</v>
      </c>
      <c r="H236" s="27">
        <v>0</v>
      </c>
      <c r="I236" s="27">
        <v>0</v>
      </c>
      <c r="J236" s="27">
        <f t="shared" si="123"/>
        <v>16692500</v>
      </c>
      <c r="K236" s="26">
        <v>1375</v>
      </c>
      <c r="L236" s="27">
        <f t="shared" si="127"/>
        <v>11782.036363636364</v>
      </c>
      <c r="M236" s="27">
        <v>16200300</v>
      </c>
      <c r="N236" s="27">
        <v>0</v>
      </c>
      <c r="O236" s="27">
        <v>0</v>
      </c>
      <c r="P236" s="27">
        <f t="shared" si="124"/>
        <v>16200300</v>
      </c>
      <c r="Q236" s="20">
        <v>1375</v>
      </c>
      <c r="R236" s="27">
        <f t="shared" si="128"/>
        <v>11782.036363636364</v>
      </c>
      <c r="S236" s="27">
        <v>16200300</v>
      </c>
      <c r="T236" s="27">
        <v>0</v>
      </c>
      <c r="U236" s="27">
        <v>0</v>
      </c>
      <c r="V236" s="27">
        <f t="shared" si="125"/>
        <v>16200300</v>
      </c>
    </row>
    <row r="237" spans="1:22" ht="53.25" hidden="1" thickBot="1" x14ac:dyDescent="0.25">
      <c r="A237" s="25" t="s">
        <v>99</v>
      </c>
      <c r="B237" s="25" t="s">
        <v>16</v>
      </c>
      <c r="C237" s="25" t="s">
        <v>27</v>
      </c>
      <c r="D237" s="25" t="s">
        <v>28</v>
      </c>
      <c r="E237" s="26">
        <v>920</v>
      </c>
      <c r="F237" s="27">
        <f t="shared" si="126"/>
        <v>36320</v>
      </c>
      <c r="G237" s="27">
        <v>33414400</v>
      </c>
      <c r="H237" s="27">
        <v>0</v>
      </c>
      <c r="I237" s="27">
        <v>0</v>
      </c>
      <c r="J237" s="27">
        <f t="shared" si="123"/>
        <v>33414400</v>
      </c>
      <c r="K237" s="26">
        <v>920</v>
      </c>
      <c r="L237" s="27">
        <f t="shared" si="127"/>
        <v>35233.043478260872</v>
      </c>
      <c r="M237" s="27">
        <v>32414400</v>
      </c>
      <c r="N237" s="27">
        <v>0</v>
      </c>
      <c r="O237" s="27">
        <v>0</v>
      </c>
      <c r="P237" s="27">
        <f t="shared" si="124"/>
        <v>32414400</v>
      </c>
      <c r="Q237" s="20">
        <v>920</v>
      </c>
      <c r="R237" s="27">
        <f t="shared" si="128"/>
        <v>35233.043478260872</v>
      </c>
      <c r="S237" s="27">
        <v>32414400</v>
      </c>
      <c r="T237" s="27">
        <v>0</v>
      </c>
      <c r="U237" s="27">
        <v>0</v>
      </c>
      <c r="V237" s="27">
        <f t="shared" si="125"/>
        <v>32414400</v>
      </c>
    </row>
    <row r="238" spans="1:22" ht="63.75" hidden="1" thickBot="1" x14ac:dyDescent="0.25">
      <c r="A238" s="25" t="s">
        <v>99</v>
      </c>
      <c r="B238" s="25" t="s">
        <v>16</v>
      </c>
      <c r="C238" s="25" t="s">
        <v>100</v>
      </c>
      <c r="D238" s="25" t="s">
        <v>28</v>
      </c>
      <c r="E238" s="26">
        <v>300</v>
      </c>
      <c r="F238" s="27">
        <f t="shared" si="126"/>
        <v>132461.6</v>
      </c>
      <c r="G238" s="27">
        <v>39738480</v>
      </c>
      <c r="H238" s="27">
        <v>0</v>
      </c>
      <c r="I238" s="27">
        <v>0</v>
      </c>
      <c r="J238" s="27">
        <f t="shared" si="123"/>
        <v>39738480</v>
      </c>
      <c r="K238" s="26">
        <v>300</v>
      </c>
      <c r="L238" s="27">
        <f t="shared" si="127"/>
        <v>131856.26666666666</v>
      </c>
      <c r="M238" s="27">
        <v>39556880</v>
      </c>
      <c r="N238" s="27">
        <v>0</v>
      </c>
      <c r="O238" s="27">
        <v>0</v>
      </c>
      <c r="P238" s="27">
        <f t="shared" si="124"/>
        <v>39556880</v>
      </c>
      <c r="Q238" s="20">
        <v>300</v>
      </c>
      <c r="R238" s="27">
        <f t="shared" si="128"/>
        <v>131572.93333333332</v>
      </c>
      <c r="S238" s="27">
        <v>39471880</v>
      </c>
      <c r="T238" s="27">
        <v>0</v>
      </c>
      <c r="U238" s="27">
        <v>0</v>
      </c>
      <c r="V238" s="27">
        <f t="shared" si="125"/>
        <v>39471880</v>
      </c>
    </row>
    <row r="239" spans="1:22" ht="63.75" thickBot="1" x14ac:dyDescent="0.25">
      <c r="A239" s="25" t="s">
        <v>99</v>
      </c>
      <c r="B239" s="25" t="s">
        <v>16</v>
      </c>
      <c r="C239" s="25" t="s">
        <v>74</v>
      </c>
      <c r="D239" s="25" t="s">
        <v>28</v>
      </c>
      <c r="E239" s="26">
        <v>900</v>
      </c>
      <c r="F239" s="27">
        <f t="shared" si="126"/>
        <v>41200</v>
      </c>
      <c r="G239" s="27">
        <v>37080000</v>
      </c>
      <c r="H239" s="27">
        <v>3500000</v>
      </c>
      <c r="I239" s="27">
        <v>794920</v>
      </c>
      <c r="J239" s="27">
        <f t="shared" si="123"/>
        <v>41374920</v>
      </c>
      <c r="K239" s="26">
        <v>900</v>
      </c>
      <c r="L239" s="27">
        <f t="shared" si="127"/>
        <v>36755.555555555555</v>
      </c>
      <c r="M239" s="27">
        <v>33080000</v>
      </c>
      <c r="N239" s="27">
        <v>3500000</v>
      </c>
      <c r="O239" s="27">
        <v>794920</v>
      </c>
      <c r="P239" s="27">
        <f t="shared" si="124"/>
        <v>37374920</v>
      </c>
      <c r="Q239" s="20">
        <v>900</v>
      </c>
      <c r="R239" s="27">
        <f t="shared" si="128"/>
        <v>36755.555555555555</v>
      </c>
      <c r="S239" s="27">
        <v>33080000</v>
      </c>
      <c r="T239" s="27">
        <v>3500000</v>
      </c>
      <c r="U239" s="27">
        <v>794920</v>
      </c>
      <c r="V239" s="27">
        <f t="shared" si="125"/>
        <v>37374920</v>
      </c>
    </row>
    <row r="240" spans="1:22" ht="42.75" hidden="1" thickBot="1" x14ac:dyDescent="0.25">
      <c r="A240" s="25" t="s">
        <v>99</v>
      </c>
      <c r="B240" s="25" t="s">
        <v>29</v>
      </c>
      <c r="C240" s="25" t="s">
        <v>30</v>
      </c>
      <c r="D240" s="25" t="s">
        <v>31</v>
      </c>
      <c r="E240" s="26">
        <v>3030</v>
      </c>
      <c r="F240" s="27">
        <f t="shared" si="126"/>
        <v>14423.498349</v>
      </c>
      <c r="G240" s="27">
        <v>43703199.997469999</v>
      </c>
      <c r="H240" s="27">
        <v>0</v>
      </c>
      <c r="I240" s="27">
        <v>0</v>
      </c>
      <c r="J240" s="27">
        <f t="shared" si="123"/>
        <v>43703199.997469999</v>
      </c>
      <c r="K240" s="26">
        <v>3030</v>
      </c>
      <c r="L240" s="27">
        <f t="shared" si="127"/>
        <v>14423.498349834983</v>
      </c>
      <c r="M240" s="27">
        <v>43703200</v>
      </c>
      <c r="N240" s="27">
        <v>0</v>
      </c>
      <c r="O240" s="27">
        <v>0</v>
      </c>
      <c r="P240" s="27">
        <f t="shared" si="124"/>
        <v>43703200</v>
      </c>
      <c r="Q240" s="20">
        <v>3030</v>
      </c>
      <c r="R240" s="27">
        <f t="shared" si="128"/>
        <v>14423.498349834983</v>
      </c>
      <c r="S240" s="27">
        <v>43703200</v>
      </c>
      <c r="T240" s="27">
        <v>0</v>
      </c>
      <c r="U240" s="27">
        <v>0</v>
      </c>
      <c r="V240" s="27">
        <f t="shared" si="125"/>
        <v>43703200</v>
      </c>
    </row>
    <row r="241" spans="1:22" ht="42.75" hidden="1" thickBot="1" x14ac:dyDescent="0.25">
      <c r="A241" s="25" t="s">
        <v>99</v>
      </c>
      <c r="B241" s="25" t="s">
        <v>29</v>
      </c>
      <c r="C241" s="25" t="s">
        <v>63</v>
      </c>
      <c r="D241" s="25" t="s">
        <v>64</v>
      </c>
      <c r="E241" s="26">
        <v>3300</v>
      </c>
      <c r="F241" s="27">
        <f t="shared" si="126"/>
        <v>4640</v>
      </c>
      <c r="G241" s="27">
        <v>15312000</v>
      </c>
      <c r="H241" s="27">
        <v>0</v>
      </c>
      <c r="I241" s="27">
        <v>0</v>
      </c>
      <c r="J241" s="27">
        <f t="shared" si="123"/>
        <v>15312000</v>
      </c>
      <c r="K241" s="26">
        <v>3300</v>
      </c>
      <c r="L241" s="27">
        <f t="shared" si="127"/>
        <v>4336.969696969697</v>
      </c>
      <c r="M241" s="27">
        <v>14312000</v>
      </c>
      <c r="N241" s="27">
        <v>0</v>
      </c>
      <c r="O241" s="27">
        <v>0</v>
      </c>
      <c r="P241" s="27">
        <f t="shared" si="124"/>
        <v>14312000</v>
      </c>
      <c r="Q241" s="20">
        <v>3300</v>
      </c>
      <c r="R241" s="27">
        <f t="shared" si="128"/>
        <v>4336.969696969697</v>
      </c>
      <c r="S241" s="27">
        <v>14312000</v>
      </c>
      <c r="T241" s="27">
        <v>0</v>
      </c>
      <c r="U241" s="27">
        <v>0</v>
      </c>
      <c r="V241" s="27">
        <f t="shared" si="125"/>
        <v>14312000</v>
      </c>
    </row>
    <row r="242" spans="1:22" ht="13.5" hidden="1" thickBot="1" x14ac:dyDescent="0.25">
      <c r="A242" s="49" t="s">
        <v>54</v>
      </c>
      <c r="B242" s="49"/>
      <c r="C242" s="49"/>
      <c r="D242" s="49"/>
      <c r="E242" s="26"/>
      <c r="F242" s="27"/>
      <c r="G242" s="28">
        <f>SUM(G228:G241)</f>
        <v>267448679.99746999</v>
      </c>
      <c r="H242" s="28">
        <f t="shared" ref="H242:V242" si="129">SUM(H228:H241)</f>
        <v>3500000</v>
      </c>
      <c r="I242" s="28">
        <f t="shared" si="129"/>
        <v>794920</v>
      </c>
      <c r="J242" s="28">
        <f t="shared" si="129"/>
        <v>271743599.99747002</v>
      </c>
      <c r="K242" s="26"/>
      <c r="L242" s="28"/>
      <c r="M242" s="28">
        <f t="shared" si="129"/>
        <v>255124080</v>
      </c>
      <c r="N242" s="28">
        <f t="shared" si="129"/>
        <v>3500000</v>
      </c>
      <c r="O242" s="28">
        <f t="shared" si="129"/>
        <v>794920</v>
      </c>
      <c r="P242" s="28">
        <f t="shared" si="129"/>
        <v>259419000</v>
      </c>
      <c r="Q242" s="20"/>
      <c r="R242" s="28"/>
      <c r="S242" s="28">
        <f t="shared" si="129"/>
        <v>255124080</v>
      </c>
      <c r="T242" s="28">
        <f t="shared" si="129"/>
        <v>3500000</v>
      </c>
      <c r="U242" s="28">
        <f t="shared" si="129"/>
        <v>794920</v>
      </c>
      <c r="V242" s="28">
        <f t="shared" si="129"/>
        <v>259419000</v>
      </c>
    </row>
    <row r="243" spans="1:22" ht="42.75" hidden="1" thickBot="1" x14ac:dyDescent="0.25">
      <c r="A243" s="25" t="s">
        <v>101</v>
      </c>
      <c r="B243" s="25" t="s">
        <v>16</v>
      </c>
      <c r="C243" s="25" t="s">
        <v>17</v>
      </c>
      <c r="D243" s="25" t="s">
        <v>18</v>
      </c>
      <c r="E243" s="26">
        <v>782</v>
      </c>
      <c r="F243" s="27">
        <v>485.93</v>
      </c>
      <c r="G243" s="27">
        <f t="shared" ref="G243:G252" si="130">ROUND(E243*F243,2)</f>
        <v>379997.26</v>
      </c>
      <c r="H243" s="27">
        <v>0</v>
      </c>
      <c r="I243" s="27">
        <v>2.74</v>
      </c>
      <c r="J243" s="27">
        <f t="shared" ref="J243:J253" si="131">G243+H243+I243</f>
        <v>380000</v>
      </c>
      <c r="K243" s="26">
        <v>782</v>
      </c>
      <c r="L243" s="27">
        <v>337.34</v>
      </c>
      <c r="M243" s="27">
        <f t="shared" ref="M243:M247" si="132">ROUND(K243*L243,2)</f>
        <v>263799.88</v>
      </c>
      <c r="N243" s="27">
        <v>0</v>
      </c>
      <c r="O243" s="27">
        <v>0.12</v>
      </c>
      <c r="P243" s="27">
        <f t="shared" ref="P243:P253" si="133">M243+N243+O243</f>
        <v>263800</v>
      </c>
      <c r="Q243" s="20">
        <v>782</v>
      </c>
      <c r="R243" s="27">
        <v>337.34</v>
      </c>
      <c r="S243" s="27">
        <f t="shared" ref="S243:S252" si="134">ROUND(Q243*R243,2)</f>
        <v>263799.88</v>
      </c>
      <c r="T243" s="27">
        <v>0</v>
      </c>
      <c r="U243" s="27">
        <v>0.12</v>
      </c>
      <c r="V243" s="27">
        <f t="shared" ref="V243:V253" si="135">S243+T243+U243</f>
        <v>263800</v>
      </c>
    </row>
    <row r="244" spans="1:22" ht="42.75" hidden="1" thickBot="1" x14ac:dyDescent="0.25">
      <c r="A244" s="25" t="s">
        <v>101</v>
      </c>
      <c r="B244" s="25" t="s">
        <v>16</v>
      </c>
      <c r="C244" s="25" t="s">
        <v>19</v>
      </c>
      <c r="D244" s="25" t="s">
        <v>20</v>
      </c>
      <c r="E244" s="26">
        <v>4022</v>
      </c>
      <c r="F244" s="27">
        <v>1505.86</v>
      </c>
      <c r="G244" s="27">
        <f t="shared" si="130"/>
        <v>6056568.9199999999</v>
      </c>
      <c r="H244" s="27">
        <v>0</v>
      </c>
      <c r="I244" s="27">
        <v>0</v>
      </c>
      <c r="J244" s="27">
        <f t="shared" si="131"/>
        <v>6056568.9199999999</v>
      </c>
      <c r="K244" s="26">
        <v>4022</v>
      </c>
      <c r="L244" s="27">
        <v>1196.8</v>
      </c>
      <c r="M244" s="27">
        <f t="shared" si="132"/>
        <v>4813529.5999999996</v>
      </c>
      <c r="N244" s="27">
        <v>0</v>
      </c>
      <c r="O244" s="27">
        <v>0</v>
      </c>
      <c r="P244" s="27">
        <f t="shared" si="133"/>
        <v>4813529.5999999996</v>
      </c>
      <c r="Q244" s="20">
        <v>4022</v>
      </c>
      <c r="R244" s="27">
        <v>1196.8</v>
      </c>
      <c r="S244" s="27">
        <f t="shared" si="134"/>
        <v>4813529.5999999996</v>
      </c>
      <c r="T244" s="27">
        <v>0</v>
      </c>
      <c r="U244" s="27">
        <v>0</v>
      </c>
      <c r="V244" s="27">
        <f t="shared" si="135"/>
        <v>4813529.5999999996</v>
      </c>
    </row>
    <row r="245" spans="1:22" ht="42.75" hidden="1" thickBot="1" x14ac:dyDescent="0.25">
      <c r="A245" s="25" t="s">
        <v>101</v>
      </c>
      <c r="B245" s="25" t="s">
        <v>16</v>
      </c>
      <c r="C245" s="49" t="s">
        <v>50</v>
      </c>
      <c r="D245" s="25" t="s">
        <v>18</v>
      </c>
      <c r="E245" s="26">
        <v>5823</v>
      </c>
      <c r="F245" s="27">
        <v>4133.78</v>
      </c>
      <c r="G245" s="27">
        <f t="shared" si="130"/>
        <v>24071000.940000001</v>
      </c>
      <c r="H245" s="27">
        <v>764300</v>
      </c>
      <c r="I245" s="27">
        <v>749003.46</v>
      </c>
      <c r="J245" s="27">
        <f t="shared" si="131"/>
        <v>25584304.400000002</v>
      </c>
      <c r="K245" s="26">
        <v>5823</v>
      </c>
      <c r="L245" s="27">
        <v>3983.05</v>
      </c>
      <c r="M245" s="27">
        <f t="shared" si="132"/>
        <v>23193300.149999999</v>
      </c>
      <c r="N245" s="27">
        <v>1114000</v>
      </c>
      <c r="O245" s="27">
        <v>733793.55</v>
      </c>
      <c r="P245" s="27">
        <f t="shared" si="133"/>
        <v>25041093.699999999</v>
      </c>
      <c r="Q245" s="20">
        <v>5823</v>
      </c>
      <c r="R245" s="27">
        <v>3983.05</v>
      </c>
      <c r="S245" s="27">
        <f t="shared" si="134"/>
        <v>23193300.149999999</v>
      </c>
      <c r="T245" s="27">
        <v>1114000</v>
      </c>
      <c r="U245" s="27">
        <v>733793.55</v>
      </c>
      <c r="V245" s="27">
        <f t="shared" si="135"/>
        <v>25041093.699999999</v>
      </c>
    </row>
    <row r="246" spans="1:22" ht="42.75" hidden="1" thickBot="1" x14ac:dyDescent="0.25">
      <c r="A246" s="25" t="s">
        <v>101</v>
      </c>
      <c r="B246" s="25" t="s">
        <v>16</v>
      </c>
      <c r="C246" s="49" t="s">
        <v>52</v>
      </c>
      <c r="D246" s="25" t="s">
        <v>22</v>
      </c>
      <c r="E246" s="26">
        <v>1724</v>
      </c>
      <c r="F246" s="27">
        <v>5386.82</v>
      </c>
      <c r="G246" s="27">
        <f t="shared" si="130"/>
        <v>9286877.6799999997</v>
      </c>
      <c r="H246" s="27">
        <v>0</v>
      </c>
      <c r="I246" s="27">
        <v>0</v>
      </c>
      <c r="J246" s="27">
        <f t="shared" si="131"/>
        <v>9286877.6799999997</v>
      </c>
      <c r="K246" s="26">
        <v>1724</v>
      </c>
      <c r="L246" s="27">
        <v>4203.8</v>
      </c>
      <c r="M246" s="27">
        <f t="shared" si="132"/>
        <v>7247351.2000000002</v>
      </c>
      <c r="N246" s="27">
        <v>0</v>
      </c>
      <c r="O246" s="27">
        <v>0</v>
      </c>
      <c r="P246" s="27">
        <f t="shared" si="133"/>
        <v>7247351.2000000002</v>
      </c>
      <c r="Q246" s="20">
        <v>1724</v>
      </c>
      <c r="R246" s="27">
        <v>4203.8</v>
      </c>
      <c r="S246" s="27">
        <f t="shared" si="134"/>
        <v>7247351.2000000002</v>
      </c>
      <c r="T246" s="27">
        <v>0</v>
      </c>
      <c r="U246" s="27">
        <v>0</v>
      </c>
      <c r="V246" s="27">
        <f t="shared" si="135"/>
        <v>7247351.2000000002</v>
      </c>
    </row>
    <row r="247" spans="1:22" ht="42.75" hidden="1" thickBot="1" x14ac:dyDescent="0.25">
      <c r="A247" s="25" t="s">
        <v>101</v>
      </c>
      <c r="B247" s="25" t="s">
        <v>16</v>
      </c>
      <c r="C247" s="49" t="s">
        <v>49</v>
      </c>
      <c r="D247" s="25" t="s">
        <v>22</v>
      </c>
      <c r="E247" s="26">
        <v>1350</v>
      </c>
      <c r="F247" s="27">
        <v>2131.7399999999998</v>
      </c>
      <c r="G247" s="27">
        <f t="shared" si="130"/>
        <v>2877849</v>
      </c>
      <c r="H247" s="27">
        <v>0</v>
      </c>
      <c r="I247" s="27">
        <v>0</v>
      </c>
      <c r="J247" s="27">
        <f t="shared" si="131"/>
        <v>2877849</v>
      </c>
      <c r="K247" s="26">
        <v>1350</v>
      </c>
      <c r="L247" s="27">
        <v>1695.13</v>
      </c>
      <c r="M247" s="27">
        <f t="shared" si="132"/>
        <v>2288425.5</v>
      </c>
      <c r="N247" s="27">
        <v>0</v>
      </c>
      <c r="O247" s="27">
        <v>0</v>
      </c>
      <c r="P247" s="27">
        <f t="shared" si="133"/>
        <v>2288425.5</v>
      </c>
      <c r="Q247" s="20">
        <v>1350</v>
      </c>
      <c r="R247" s="27">
        <v>1695.13</v>
      </c>
      <c r="S247" s="27">
        <f t="shared" si="134"/>
        <v>2288425.5</v>
      </c>
      <c r="T247" s="27">
        <v>0</v>
      </c>
      <c r="U247" s="27">
        <v>0</v>
      </c>
      <c r="V247" s="27">
        <f t="shared" si="135"/>
        <v>2288425.5</v>
      </c>
    </row>
    <row r="248" spans="1:22" ht="74.25" hidden="1" thickBot="1" x14ac:dyDescent="0.25">
      <c r="A248" s="25" t="s">
        <v>101</v>
      </c>
      <c r="B248" s="25" t="s">
        <v>16</v>
      </c>
      <c r="C248" s="25" t="s">
        <v>23</v>
      </c>
      <c r="D248" s="25" t="s">
        <v>24</v>
      </c>
      <c r="E248" s="26">
        <v>680</v>
      </c>
      <c r="F248" s="27">
        <f>G248/E248</f>
        <v>3950.1470588235293</v>
      </c>
      <c r="G248" s="27">
        <v>2686100</v>
      </c>
      <c r="H248" s="27">
        <v>0</v>
      </c>
      <c r="I248" s="27">
        <v>0</v>
      </c>
      <c r="J248" s="27">
        <f t="shared" si="131"/>
        <v>2686100</v>
      </c>
      <c r="K248" s="26">
        <v>680</v>
      </c>
      <c r="L248" s="27">
        <f>M248/K248</f>
        <v>3440.1470588235293</v>
      </c>
      <c r="M248" s="27">
        <v>2339300</v>
      </c>
      <c r="N248" s="27">
        <v>0</v>
      </c>
      <c r="O248" s="27">
        <v>0</v>
      </c>
      <c r="P248" s="27">
        <f t="shared" si="133"/>
        <v>2339300</v>
      </c>
      <c r="Q248" s="20">
        <v>680</v>
      </c>
      <c r="R248" s="27">
        <f>S248/Q248</f>
        <v>3440.1470588235293</v>
      </c>
      <c r="S248" s="27">
        <v>2339300</v>
      </c>
      <c r="T248" s="27">
        <v>0</v>
      </c>
      <c r="U248" s="27">
        <v>0</v>
      </c>
      <c r="V248" s="27">
        <f t="shared" si="135"/>
        <v>2339300</v>
      </c>
    </row>
    <row r="249" spans="1:22" ht="53.25" hidden="1" thickBot="1" x14ac:dyDescent="0.25">
      <c r="A249" s="25" t="s">
        <v>101</v>
      </c>
      <c r="B249" s="25" t="s">
        <v>16</v>
      </c>
      <c r="C249" s="25" t="s">
        <v>27</v>
      </c>
      <c r="D249" s="25" t="s">
        <v>28</v>
      </c>
      <c r="E249" s="26">
        <v>380</v>
      </c>
      <c r="F249" s="27">
        <f>G249/E249</f>
        <v>60355.221052631576</v>
      </c>
      <c r="G249" s="27">
        <v>22934984</v>
      </c>
      <c r="H249" s="27">
        <v>0</v>
      </c>
      <c r="I249" s="27">
        <v>0</v>
      </c>
      <c r="J249" s="27">
        <f t="shared" si="131"/>
        <v>22934984</v>
      </c>
      <c r="K249" s="26">
        <v>380</v>
      </c>
      <c r="L249" s="27">
        <f>M249/K249</f>
        <v>39760.394736842107</v>
      </c>
      <c r="M249" s="27">
        <v>15108950</v>
      </c>
      <c r="N249" s="27">
        <v>0</v>
      </c>
      <c r="O249" s="27">
        <v>0</v>
      </c>
      <c r="P249" s="27">
        <f t="shared" si="133"/>
        <v>15108950</v>
      </c>
      <c r="Q249" s="20">
        <v>380</v>
      </c>
      <c r="R249" s="27">
        <f>S249/Q249</f>
        <v>39760.394736842107</v>
      </c>
      <c r="S249" s="27">
        <v>15108950</v>
      </c>
      <c r="T249" s="27">
        <v>0</v>
      </c>
      <c r="U249" s="27">
        <v>0</v>
      </c>
      <c r="V249" s="27">
        <f t="shared" si="135"/>
        <v>15108950</v>
      </c>
    </row>
    <row r="250" spans="1:22" ht="95.25" hidden="1" thickBot="1" x14ac:dyDescent="0.25">
      <c r="A250" s="25" t="s">
        <v>101</v>
      </c>
      <c r="B250" s="25" t="s">
        <v>29</v>
      </c>
      <c r="C250" s="25" t="s">
        <v>56</v>
      </c>
      <c r="D250" s="25" t="s">
        <v>57</v>
      </c>
      <c r="E250" s="26">
        <v>750</v>
      </c>
      <c r="F250" s="27">
        <f>G250/E250</f>
        <v>15197.466666666667</v>
      </c>
      <c r="G250" s="27">
        <v>11398100</v>
      </c>
      <c r="H250" s="27">
        <v>0</v>
      </c>
      <c r="I250" s="27">
        <v>0</v>
      </c>
      <c r="J250" s="27">
        <f t="shared" si="131"/>
        <v>11398100</v>
      </c>
      <c r="K250" s="26">
        <v>750</v>
      </c>
      <c r="L250" s="27">
        <f>M250/K250</f>
        <v>15180.133333333333</v>
      </c>
      <c r="M250" s="27">
        <v>11385100</v>
      </c>
      <c r="N250" s="27">
        <v>0</v>
      </c>
      <c r="O250" s="27">
        <v>0</v>
      </c>
      <c r="P250" s="27">
        <f t="shared" si="133"/>
        <v>11385100</v>
      </c>
      <c r="Q250" s="20">
        <v>750</v>
      </c>
      <c r="R250" s="27">
        <f>S250/Q250</f>
        <v>15180.133333333333</v>
      </c>
      <c r="S250" s="27">
        <v>11385100</v>
      </c>
      <c r="T250" s="27">
        <v>0</v>
      </c>
      <c r="U250" s="27">
        <v>0</v>
      </c>
      <c r="V250" s="27">
        <f t="shared" si="135"/>
        <v>11385100</v>
      </c>
    </row>
    <row r="251" spans="1:22" ht="42.75" hidden="1" thickBot="1" x14ac:dyDescent="0.25">
      <c r="A251" s="25" t="s">
        <v>101</v>
      </c>
      <c r="B251" s="25" t="s">
        <v>29</v>
      </c>
      <c r="C251" s="25" t="s">
        <v>70</v>
      </c>
      <c r="D251" s="25" t="s">
        <v>71</v>
      </c>
      <c r="E251" s="26">
        <v>445</v>
      </c>
      <c r="F251" s="27">
        <v>24900</v>
      </c>
      <c r="G251" s="27">
        <f t="shared" si="130"/>
        <v>11080500</v>
      </c>
      <c r="H251" s="27">
        <v>0</v>
      </c>
      <c r="I251" s="27">
        <v>0</v>
      </c>
      <c r="J251" s="27">
        <f t="shared" si="131"/>
        <v>11080500</v>
      </c>
      <c r="K251" s="26">
        <v>445</v>
      </c>
      <c r="L251" s="27">
        <v>24900</v>
      </c>
      <c r="M251" s="27">
        <f>ROUND(K251*L251,2)</f>
        <v>11080500</v>
      </c>
      <c r="N251" s="27">
        <v>0</v>
      </c>
      <c r="O251" s="27">
        <v>0</v>
      </c>
      <c r="P251" s="27">
        <f t="shared" si="133"/>
        <v>11080500</v>
      </c>
      <c r="Q251" s="20">
        <v>445</v>
      </c>
      <c r="R251" s="27">
        <v>24900</v>
      </c>
      <c r="S251" s="27">
        <f t="shared" si="134"/>
        <v>11080500</v>
      </c>
      <c r="T251" s="27">
        <v>0</v>
      </c>
      <c r="U251" s="27">
        <v>0</v>
      </c>
      <c r="V251" s="27">
        <f t="shared" si="135"/>
        <v>11080500</v>
      </c>
    </row>
    <row r="252" spans="1:22" ht="32.25" hidden="1" thickBot="1" x14ac:dyDescent="0.25">
      <c r="A252" s="25" t="s">
        <v>101</v>
      </c>
      <c r="B252" s="25" t="s">
        <v>29</v>
      </c>
      <c r="C252" s="25" t="s">
        <v>30</v>
      </c>
      <c r="D252" s="25" t="s">
        <v>31</v>
      </c>
      <c r="E252" s="26">
        <v>1032</v>
      </c>
      <c r="F252" s="27">
        <v>12200.2907</v>
      </c>
      <c r="G252" s="27">
        <f t="shared" si="130"/>
        <v>12590700</v>
      </c>
      <c r="H252" s="27">
        <v>0</v>
      </c>
      <c r="I252" s="27">
        <v>0</v>
      </c>
      <c r="J252" s="27">
        <f t="shared" si="131"/>
        <v>12590700</v>
      </c>
      <c r="K252" s="26">
        <v>1032</v>
      </c>
      <c r="L252" s="27">
        <v>12200.2907</v>
      </c>
      <c r="M252" s="27">
        <f>ROUND(K252*L252,2)</f>
        <v>12590700</v>
      </c>
      <c r="N252" s="27">
        <v>0</v>
      </c>
      <c r="O252" s="27">
        <v>0</v>
      </c>
      <c r="P252" s="27">
        <f t="shared" si="133"/>
        <v>12590700</v>
      </c>
      <c r="Q252" s="20">
        <v>1032</v>
      </c>
      <c r="R252" s="27">
        <v>12200.2907</v>
      </c>
      <c r="S252" s="27">
        <f t="shared" si="134"/>
        <v>12590700</v>
      </c>
      <c r="T252" s="27">
        <v>0</v>
      </c>
      <c r="U252" s="27">
        <v>0</v>
      </c>
      <c r="V252" s="27">
        <f t="shared" si="135"/>
        <v>12590700</v>
      </c>
    </row>
    <row r="253" spans="1:22" ht="32.25" hidden="1" thickBot="1" x14ac:dyDescent="0.25">
      <c r="A253" s="25" t="s">
        <v>101</v>
      </c>
      <c r="B253" s="25" t="s">
        <v>29</v>
      </c>
      <c r="C253" s="25" t="s">
        <v>63</v>
      </c>
      <c r="D253" s="25" t="s">
        <v>64</v>
      </c>
      <c r="E253" s="26">
        <v>1340</v>
      </c>
      <c r="F253" s="27">
        <f>G253/E253</f>
        <v>6964.3402985074626</v>
      </c>
      <c r="G253" s="27">
        <v>9332216</v>
      </c>
      <c r="H253" s="27">
        <v>0</v>
      </c>
      <c r="I253" s="27">
        <v>0</v>
      </c>
      <c r="J253" s="27">
        <f t="shared" si="131"/>
        <v>9332216</v>
      </c>
      <c r="K253" s="26">
        <v>1340</v>
      </c>
      <c r="L253" s="27">
        <f>M253/K253</f>
        <v>8926.0820895522393</v>
      </c>
      <c r="M253" s="27">
        <v>11960950</v>
      </c>
      <c r="N253" s="27">
        <v>0</v>
      </c>
      <c r="O253" s="27">
        <v>0</v>
      </c>
      <c r="P253" s="27">
        <f t="shared" si="133"/>
        <v>11960950</v>
      </c>
      <c r="Q253" s="20">
        <v>1340</v>
      </c>
      <c r="R253" s="27">
        <f>S253/Q253</f>
        <v>8926.0820895522393</v>
      </c>
      <c r="S253" s="27">
        <v>11960950</v>
      </c>
      <c r="T253" s="27">
        <v>0</v>
      </c>
      <c r="U253" s="27">
        <v>0</v>
      </c>
      <c r="V253" s="27">
        <f t="shared" si="135"/>
        <v>11960950</v>
      </c>
    </row>
    <row r="254" spans="1:22" ht="13.5" hidden="1" thickBot="1" x14ac:dyDescent="0.25">
      <c r="A254" s="49" t="s">
        <v>54</v>
      </c>
      <c r="B254" s="49"/>
      <c r="C254" s="49"/>
      <c r="D254" s="49"/>
      <c r="E254" s="26"/>
      <c r="F254" s="27"/>
      <c r="G254" s="28">
        <f>SUM(G243:G253)</f>
        <v>112694893.8</v>
      </c>
      <c r="H254" s="28">
        <f t="shared" ref="H254:V254" si="136">SUM(H243:H253)</f>
        <v>764300</v>
      </c>
      <c r="I254" s="28">
        <f t="shared" si="136"/>
        <v>749006.2</v>
      </c>
      <c r="J254" s="28">
        <f t="shared" si="136"/>
        <v>114208200</v>
      </c>
      <c r="K254" s="26"/>
      <c r="L254" s="28"/>
      <c r="M254" s="28">
        <f t="shared" si="136"/>
        <v>102271906.33</v>
      </c>
      <c r="N254" s="28">
        <f t="shared" si="136"/>
        <v>1114000</v>
      </c>
      <c r="O254" s="28">
        <f t="shared" si="136"/>
        <v>733793.67</v>
      </c>
      <c r="P254" s="28">
        <f t="shared" si="136"/>
        <v>104119700</v>
      </c>
      <c r="Q254" s="20"/>
      <c r="R254" s="28"/>
      <c r="S254" s="28">
        <f t="shared" si="136"/>
        <v>102271906.33</v>
      </c>
      <c r="T254" s="28">
        <f t="shared" si="136"/>
        <v>1114000</v>
      </c>
      <c r="U254" s="28">
        <f t="shared" si="136"/>
        <v>733793.67</v>
      </c>
      <c r="V254" s="28">
        <f t="shared" si="136"/>
        <v>104119700</v>
      </c>
    </row>
    <row r="255" spans="1:22" ht="42.75" hidden="1" thickBot="1" x14ac:dyDescent="0.25">
      <c r="A255" s="25" t="s">
        <v>102</v>
      </c>
      <c r="B255" s="25" t="s">
        <v>16</v>
      </c>
      <c r="C255" s="25" t="s">
        <v>17</v>
      </c>
      <c r="D255" s="25" t="s">
        <v>18</v>
      </c>
      <c r="E255" s="26">
        <v>456</v>
      </c>
      <c r="F255" s="27">
        <v>671.05</v>
      </c>
      <c r="G255" s="27">
        <f t="shared" ref="G255:G275" si="137">ROUND(E255*F255,2)</f>
        <v>305998.8</v>
      </c>
      <c r="H255" s="27">
        <v>0</v>
      </c>
      <c r="I255" s="27">
        <v>1.2</v>
      </c>
      <c r="J255" s="27">
        <f t="shared" ref="J255:J260" si="138">G255+H255+I255</f>
        <v>306000</v>
      </c>
      <c r="K255" s="26">
        <v>456</v>
      </c>
      <c r="L255" s="27">
        <f>M255/K255</f>
        <v>701.75438596491233</v>
      </c>
      <c r="M255" s="27">
        <v>320000</v>
      </c>
      <c r="N255" s="27">
        <v>0</v>
      </c>
      <c r="O255" s="27">
        <v>0</v>
      </c>
      <c r="P255" s="27">
        <f t="shared" ref="P255:P260" si="139">M255+N255+O255</f>
        <v>320000</v>
      </c>
      <c r="Q255" s="20">
        <v>456</v>
      </c>
      <c r="R255" s="27">
        <f>S255/Q255</f>
        <v>701.75438596491233</v>
      </c>
      <c r="S255" s="27">
        <v>320000</v>
      </c>
      <c r="T255" s="27">
        <v>0</v>
      </c>
      <c r="U255" s="27">
        <v>0</v>
      </c>
      <c r="V255" s="27">
        <f t="shared" ref="V255:V260" si="140">S255+T255+U255</f>
        <v>320000</v>
      </c>
    </row>
    <row r="256" spans="1:22" ht="42.75" hidden="1" thickBot="1" x14ac:dyDescent="0.25">
      <c r="A256" s="25" t="s">
        <v>102</v>
      </c>
      <c r="B256" s="25" t="s">
        <v>16</v>
      </c>
      <c r="C256" s="49" t="s">
        <v>50</v>
      </c>
      <c r="D256" s="25" t="s">
        <v>18</v>
      </c>
      <c r="E256" s="26">
        <v>18970</v>
      </c>
      <c r="F256" s="27">
        <v>1168.33</v>
      </c>
      <c r="G256" s="27">
        <f t="shared" si="137"/>
        <v>22163220.100000001</v>
      </c>
      <c r="H256" s="27">
        <v>180000</v>
      </c>
      <c r="I256" s="27">
        <v>148484.56</v>
      </c>
      <c r="J256" s="27">
        <f t="shared" si="138"/>
        <v>22491704.66</v>
      </c>
      <c r="K256" s="26">
        <v>18970</v>
      </c>
      <c r="L256" s="27">
        <f>M256/K256</f>
        <v>1082.0899314707433</v>
      </c>
      <c r="M256" s="27">
        <v>20527246</v>
      </c>
      <c r="N256" s="27">
        <v>180000</v>
      </c>
      <c r="O256" s="27">
        <f>148439.06+1.92</f>
        <v>148440.98000000001</v>
      </c>
      <c r="P256" s="27">
        <f t="shared" si="139"/>
        <v>20855686.98</v>
      </c>
      <c r="Q256" s="20">
        <v>18970</v>
      </c>
      <c r="R256" s="27">
        <f>S256/Q256</f>
        <v>1082.0899314707433</v>
      </c>
      <c r="S256" s="27">
        <v>20527246</v>
      </c>
      <c r="T256" s="27">
        <v>180000</v>
      </c>
      <c r="U256" s="27">
        <f>148439.06+1.92</f>
        <v>148440.98000000001</v>
      </c>
      <c r="V256" s="27">
        <f t="shared" si="140"/>
        <v>20855686.98</v>
      </c>
    </row>
    <row r="257" spans="1:22" ht="42.75" hidden="1" thickBot="1" x14ac:dyDescent="0.25">
      <c r="A257" s="25" t="s">
        <v>102</v>
      </c>
      <c r="B257" s="25" t="s">
        <v>16</v>
      </c>
      <c r="C257" s="25" t="s">
        <v>185</v>
      </c>
      <c r="D257" s="25" t="s">
        <v>22</v>
      </c>
      <c r="E257" s="26">
        <v>2630</v>
      </c>
      <c r="F257" s="27">
        <v>371.48</v>
      </c>
      <c r="G257" s="27">
        <f t="shared" si="137"/>
        <v>976992.4</v>
      </c>
      <c r="H257" s="27">
        <v>0</v>
      </c>
      <c r="I257" s="27">
        <v>0</v>
      </c>
      <c r="J257" s="27">
        <f t="shared" si="138"/>
        <v>976992.4</v>
      </c>
      <c r="K257" s="26">
        <v>2630</v>
      </c>
      <c r="L257" s="27">
        <v>1009.89</v>
      </c>
      <c r="M257" s="27">
        <f t="shared" ref="M257:M275" si="141">ROUND(K257*L257,2)</f>
        <v>2656010.7000000002</v>
      </c>
      <c r="N257" s="27">
        <v>0</v>
      </c>
      <c r="O257" s="27">
        <v>0</v>
      </c>
      <c r="P257" s="27">
        <f t="shared" si="139"/>
        <v>2656010.7000000002</v>
      </c>
      <c r="Q257" s="20">
        <v>2630</v>
      </c>
      <c r="R257" s="27">
        <v>1009.89</v>
      </c>
      <c r="S257" s="27">
        <f t="shared" ref="S257:S275" si="142">ROUND(Q257*R257,2)</f>
        <v>2656010.7000000002</v>
      </c>
      <c r="T257" s="27">
        <v>0</v>
      </c>
      <c r="U257" s="27">
        <v>0</v>
      </c>
      <c r="V257" s="27">
        <f t="shared" si="140"/>
        <v>2656010.7000000002</v>
      </c>
    </row>
    <row r="258" spans="1:22" ht="42.75" hidden="1" thickBot="1" x14ac:dyDescent="0.25">
      <c r="A258" s="25" t="s">
        <v>102</v>
      </c>
      <c r="B258" s="25" t="s">
        <v>16</v>
      </c>
      <c r="C258" s="49" t="s">
        <v>48</v>
      </c>
      <c r="D258" s="25" t="s">
        <v>22</v>
      </c>
      <c r="E258" s="26">
        <v>1934</v>
      </c>
      <c r="F258" s="27">
        <v>336.61</v>
      </c>
      <c r="G258" s="27">
        <f t="shared" si="137"/>
        <v>651003.74</v>
      </c>
      <c r="H258" s="27">
        <v>0</v>
      </c>
      <c r="I258" s="27">
        <v>0</v>
      </c>
      <c r="J258" s="27">
        <f t="shared" si="138"/>
        <v>651003.74</v>
      </c>
      <c r="K258" s="26">
        <v>1934</v>
      </c>
      <c r="L258" s="27">
        <v>387.28</v>
      </c>
      <c r="M258" s="27">
        <f t="shared" si="141"/>
        <v>748999.52</v>
      </c>
      <c r="N258" s="27">
        <v>0</v>
      </c>
      <c r="O258" s="27">
        <v>0</v>
      </c>
      <c r="P258" s="27">
        <f t="shared" si="139"/>
        <v>748999.52</v>
      </c>
      <c r="Q258" s="20">
        <v>1934</v>
      </c>
      <c r="R258" s="27">
        <v>387.28</v>
      </c>
      <c r="S258" s="27">
        <f t="shared" si="142"/>
        <v>748999.52</v>
      </c>
      <c r="T258" s="27">
        <v>0</v>
      </c>
      <c r="U258" s="27">
        <v>0</v>
      </c>
      <c r="V258" s="27">
        <f t="shared" si="140"/>
        <v>748999.52</v>
      </c>
    </row>
    <row r="259" spans="1:22" ht="42.75" hidden="1" thickBot="1" x14ac:dyDescent="0.25">
      <c r="A259" s="25" t="s">
        <v>102</v>
      </c>
      <c r="B259" s="25" t="s">
        <v>16</v>
      </c>
      <c r="C259" s="49" t="s">
        <v>49</v>
      </c>
      <c r="D259" s="25" t="s">
        <v>22</v>
      </c>
      <c r="E259" s="26">
        <v>1720</v>
      </c>
      <c r="F259" s="27">
        <v>1341.86</v>
      </c>
      <c r="G259" s="27">
        <f t="shared" si="137"/>
        <v>2307999.2000000002</v>
      </c>
      <c r="H259" s="27">
        <v>0</v>
      </c>
      <c r="I259" s="27">
        <v>0</v>
      </c>
      <c r="J259" s="27">
        <f t="shared" si="138"/>
        <v>2307999.2000000002</v>
      </c>
      <c r="K259" s="26">
        <v>1720</v>
      </c>
      <c r="L259" s="27">
        <v>653.49</v>
      </c>
      <c r="M259" s="27">
        <f t="shared" si="141"/>
        <v>1124002.8</v>
      </c>
      <c r="N259" s="27">
        <v>0</v>
      </c>
      <c r="O259" s="27">
        <v>0</v>
      </c>
      <c r="P259" s="27">
        <f t="shared" si="139"/>
        <v>1124002.8</v>
      </c>
      <c r="Q259" s="20">
        <v>1720</v>
      </c>
      <c r="R259" s="27">
        <v>653.49</v>
      </c>
      <c r="S259" s="27">
        <f t="shared" si="142"/>
        <v>1124002.8</v>
      </c>
      <c r="T259" s="27">
        <v>0</v>
      </c>
      <c r="U259" s="27">
        <v>0</v>
      </c>
      <c r="V259" s="27">
        <f t="shared" si="140"/>
        <v>1124002.8</v>
      </c>
    </row>
    <row r="260" spans="1:22" ht="32.25" hidden="1" thickBot="1" x14ac:dyDescent="0.25">
      <c r="A260" s="25" t="s">
        <v>102</v>
      </c>
      <c r="B260" s="25" t="s">
        <v>29</v>
      </c>
      <c r="C260" s="25" t="s">
        <v>30</v>
      </c>
      <c r="D260" s="25" t="s">
        <v>31</v>
      </c>
      <c r="E260" s="26">
        <v>192</v>
      </c>
      <c r="F260" s="27">
        <v>8552.6041600000008</v>
      </c>
      <c r="G260" s="27">
        <f t="shared" si="137"/>
        <v>1642100</v>
      </c>
      <c r="H260" s="27">
        <v>0</v>
      </c>
      <c r="I260" s="27">
        <v>0</v>
      </c>
      <c r="J260" s="27">
        <f t="shared" si="138"/>
        <v>1642100</v>
      </c>
      <c r="K260" s="26">
        <v>192</v>
      </c>
      <c r="L260" s="27">
        <v>8552.6041600000008</v>
      </c>
      <c r="M260" s="27">
        <f t="shared" si="141"/>
        <v>1642100</v>
      </c>
      <c r="N260" s="27">
        <v>0</v>
      </c>
      <c r="O260" s="27">
        <v>0</v>
      </c>
      <c r="P260" s="27">
        <f t="shared" si="139"/>
        <v>1642100</v>
      </c>
      <c r="Q260" s="20">
        <v>192</v>
      </c>
      <c r="R260" s="27">
        <v>8552.6041600000008</v>
      </c>
      <c r="S260" s="27">
        <f t="shared" si="142"/>
        <v>1642100</v>
      </c>
      <c r="T260" s="27">
        <v>0</v>
      </c>
      <c r="U260" s="27">
        <v>0</v>
      </c>
      <c r="V260" s="27">
        <f t="shared" si="140"/>
        <v>1642100</v>
      </c>
    </row>
    <row r="261" spans="1:22" ht="13.5" hidden="1" thickBot="1" x14ac:dyDescent="0.25">
      <c r="A261" s="49" t="s">
        <v>54</v>
      </c>
      <c r="B261" s="49"/>
      <c r="C261" s="49"/>
      <c r="D261" s="49"/>
      <c r="E261" s="26"/>
      <c r="F261" s="27"/>
      <c r="G261" s="28">
        <f>SUM(G255:G260)</f>
        <v>28047314.239999998</v>
      </c>
      <c r="H261" s="28">
        <f t="shared" ref="H261:V261" si="143">SUM(H255:H260)</f>
        <v>180000</v>
      </c>
      <c r="I261" s="28">
        <f t="shared" si="143"/>
        <v>148485.76000000001</v>
      </c>
      <c r="J261" s="28">
        <f t="shared" si="143"/>
        <v>28375799.999999996</v>
      </c>
      <c r="K261" s="26"/>
      <c r="L261" s="28"/>
      <c r="M261" s="28">
        <f t="shared" si="143"/>
        <v>27018359.02</v>
      </c>
      <c r="N261" s="28">
        <f t="shared" si="143"/>
        <v>180000</v>
      </c>
      <c r="O261" s="28">
        <f t="shared" si="143"/>
        <v>148440.98000000001</v>
      </c>
      <c r="P261" s="28">
        <f t="shared" si="143"/>
        <v>27346800</v>
      </c>
      <c r="Q261" s="20"/>
      <c r="R261" s="28"/>
      <c r="S261" s="28">
        <f t="shared" si="143"/>
        <v>27018359.02</v>
      </c>
      <c r="T261" s="28">
        <f t="shared" si="143"/>
        <v>180000</v>
      </c>
      <c r="U261" s="28">
        <f t="shared" si="143"/>
        <v>148440.98000000001</v>
      </c>
      <c r="V261" s="28">
        <f t="shared" si="143"/>
        <v>27346800</v>
      </c>
    </row>
    <row r="262" spans="1:22" ht="42.75" hidden="1" thickBot="1" x14ac:dyDescent="0.25">
      <c r="A262" s="25" t="s">
        <v>103</v>
      </c>
      <c r="B262" s="25" t="s">
        <v>16</v>
      </c>
      <c r="C262" s="25" t="s">
        <v>17</v>
      </c>
      <c r="D262" s="25" t="s">
        <v>18</v>
      </c>
      <c r="E262" s="26">
        <v>700</v>
      </c>
      <c r="F262" s="27">
        <v>390.7</v>
      </c>
      <c r="G262" s="27">
        <f t="shared" si="137"/>
        <v>273490</v>
      </c>
      <c r="H262" s="27">
        <v>0</v>
      </c>
      <c r="I262" s="27">
        <v>10</v>
      </c>
      <c r="J262" s="27">
        <f t="shared" ref="J262:J275" si="144">G262+H262+I262</f>
        <v>273500</v>
      </c>
      <c r="K262" s="26">
        <v>700</v>
      </c>
      <c r="L262" s="27">
        <v>390.7</v>
      </c>
      <c r="M262" s="27">
        <f t="shared" si="141"/>
        <v>273490</v>
      </c>
      <c r="N262" s="27">
        <v>0</v>
      </c>
      <c r="O262" s="27">
        <v>10</v>
      </c>
      <c r="P262" s="27">
        <f t="shared" ref="P262:P275" si="145">M262+N262+O262</f>
        <v>273500</v>
      </c>
      <c r="Q262" s="20">
        <v>700</v>
      </c>
      <c r="R262" s="27">
        <v>390.7</v>
      </c>
      <c r="S262" s="27">
        <f t="shared" si="142"/>
        <v>273490</v>
      </c>
      <c r="T262" s="27">
        <v>0</v>
      </c>
      <c r="U262" s="27">
        <v>10</v>
      </c>
      <c r="V262" s="27">
        <f t="shared" ref="V262:V275" si="146">S262+T262+U262</f>
        <v>273500</v>
      </c>
    </row>
    <row r="263" spans="1:22" ht="42.75" hidden="1" thickBot="1" x14ac:dyDescent="0.25">
      <c r="A263" s="25" t="s">
        <v>103</v>
      </c>
      <c r="B263" s="25" t="s">
        <v>16</v>
      </c>
      <c r="C263" s="25" t="s">
        <v>60</v>
      </c>
      <c r="D263" s="25" t="s">
        <v>61</v>
      </c>
      <c r="E263" s="26">
        <v>2450</v>
      </c>
      <c r="F263" s="27">
        <v>4751.75</v>
      </c>
      <c r="G263" s="27">
        <f t="shared" si="137"/>
        <v>11641787.5</v>
      </c>
      <c r="H263" s="27">
        <v>0</v>
      </c>
      <c r="I263" s="27">
        <v>12.5</v>
      </c>
      <c r="J263" s="27">
        <f t="shared" si="144"/>
        <v>11641800</v>
      </c>
      <c r="K263" s="26">
        <v>2450</v>
      </c>
      <c r="L263" s="27">
        <v>4400</v>
      </c>
      <c r="M263" s="27">
        <f t="shared" si="141"/>
        <v>10780000</v>
      </c>
      <c r="N263" s="27">
        <v>0</v>
      </c>
      <c r="O263" s="27">
        <v>14800</v>
      </c>
      <c r="P263" s="27">
        <f t="shared" si="145"/>
        <v>10794800</v>
      </c>
      <c r="Q263" s="20">
        <v>2450</v>
      </c>
      <c r="R263" s="27">
        <v>4400</v>
      </c>
      <c r="S263" s="27">
        <f>ROUND(Q263*R263,2)</f>
        <v>10780000</v>
      </c>
      <c r="T263" s="27">
        <v>0</v>
      </c>
      <c r="U263" s="27">
        <v>14800</v>
      </c>
      <c r="V263" s="27">
        <f t="shared" si="146"/>
        <v>10794800</v>
      </c>
    </row>
    <row r="264" spans="1:22" ht="42.75" hidden="1" thickBot="1" x14ac:dyDescent="0.25">
      <c r="A264" s="25" t="s">
        <v>103</v>
      </c>
      <c r="B264" s="25" t="s">
        <v>16</v>
      </c>
      <c r="C264" s="25" t="s">
        <v>19</v>
      </c>
      <c r="D264" s="25" t="s">
        <v>20</v>
      </c>
      <c r="E264" s="26">
        <v>1060</v>
      </c>
      <c r="F264" s="27">
        <v>6515</v>
      </c>
      <c r="G264" s="27">
        <f t="shared" si="137"/>
        <v>6905900</v>
      </c>
      <c r="H264" s="27">
        <v>0</v>
      </c>
      <c r="I264" s="27">
        <v>0</v>
      </c>
      <c r="J264" s="27">
        <f t="shared" si="144"/>
        <v>6905900</v>
      </c>
      <c r="K264" s="26">
        <v>1060</v>
      </c>
      <c r="L264" s="27">
        <v>5518.01</v>
      </c>
      <c r="M264" s="27">
        <f t="shared" si="141"/>
        <v>5849090.5999999996</v>
      </c>
      <c r="N264" s="27">
        <v>0</v>
      </c>
      <c r="O264" s="27">
        <v>0</v>
      </c>
      <c r="P264" s="27">
        <f t="shared" si="145"/>
        <v>5849090.5999999996</v>
      </c>
      <c r="Q264" s="20">
        <v>1060</v>
      </c>
      <c r="R264" s="27">
        <v>5518.01</v>
      </c>
      <c r="S264" s="27">
        <f t="shared" ref="S264:S268" si="147">ROUND(Q264*R264,2)</f>
        <v>5849090.5999999996</v>
      </c>
      <c r="T264" s="27">
        <v>0</v>
      </c>
      <c r="U264" s="27">
        <v>0</v>
      </c>
      <c r="V264" s="27">
        <f t="shared" si="146"/>
        <v>5849090.5999999996</v>
      </c>
    </row>
    <row r="265" spans="1:22" ht="42.75" hidden="1" thickBot="1" x14ac:dyDescent="0.25">
      <c r="A265" s="25" t="s">
        <v>103</v>
      </c>
      <c r="B265" s="25" t="s">
        <v>16</v>
      </c>
      <c r="C265" s="25" t="s">
        <v>21</v>
      </c>
      <c r="D265" s="25" t="s">
        <v>18</v>
      </c>
      <c r="E265" s="26">
        <v>30</v>
      </c>
      <c r="F265" s="27">
        <v>18300</v>
      </c>
      <c r="G265" s="27">
        <f t="shared" si="137"/>
        <v>549000</v>
      </c>
      <c r="H265" s="27">
        <v>0</v>
      </c>
      <c r="I265" s="27">
        <v>0</v>
      </c>
      <c r="J265" s="27">
        <f t="shared" si="144"/>
        <v>549000</v>
      </c>
      <c r="K265" s="26">
        <v>30</v>
      </c>
      <c r="L265" s="27">
        <v>15375.37</v>
      </c>
      <c r="M265" s="27">
        <f t="shared" si="141"/>
        <v>461261.1</v>
      </c>
      <c r="N265" s="27">
        <v>0</v>
      </c>
      <c r="O265" s="27">
        <v>0</v>
      </c>
      <c r="P265" s="27">
        <f t="shared" si="145"/>
        <v>461261.1</v>
      </c>
      <c r="Q265" s="20">
        <v>30</v>
      </c>
      <c r="R265" s="27">
        <v>15375.37</v>
      </c>
      <c r="S265" s="27">
        <f t="shared" si="147"/>
        <v>461261.1</v>
      </c>
      <c r="T265" s="27">
        <v>0</v>
      </c>
      <c r="U265" s="27">
        <v>0</v>
      </c>
      <c r="V265" s="27">
        <f t="shared" si="146"/>
        <v>461261.1</v>
      </c>
    </row>
    <row r="266" spans="1:22" ht="42.75" hidden="1" thickBot="1" x14ac:dyDescent="0.25">
      <c r="A266" s="25" t="s">
        <v>103</v>
      </c>
      <c r="B266" s="25" t="s">
        <v>16</v>
      </c>
      <c r="C266" s="49" t="s">
        <v>50</v>
      </c>
      <c r="D266" s="25" t="s">
        <v>18</v>
      </c>
      <c r="E266" s="26">
        <v>7326</v>
      </c>
      <c r="F266" s="27">
        <v>834.06</v>
      </c>
      <c r="G266" s="27">
        <f t="shared" si="137"/>
        <v>6110323.5599999996</v>
      </c>
      <c r="H266" s="27">
        <v>0</v>
      </c>
      <c r="I266" s="27">
        <v>0</v>
      </c>
      <c r="J266" s="27">
        <f t="shared" si="144"/>
        <v>6110323.5599999996</v>
      </c>
      <c r="K266" s="26">
        <v>7326</v>
      </c>
      <c r="L266" s="27">
        <v>685.61</v>
      </c>
      <c r="M266" s="27">
        <f t="shared" si="141"/>
        <v>5022778.8600000003</v>
      </c>
      <c r="N266" s="27">
        <v>0</v>
      </c>
      <c r="O266" s="27">
        <v>0</v>
      </c>
      <c r="P266" s="27">
        <f t="shared" si="145"/>
        <v>5022778.8600000003</v>
      </c>
      <c r="Q266" s="20">
        <v>7326</v>
      </c>
      <c r="R266" s="27">
        <v>685.61</v>
      </c>
      <c r="S266" s="27">
        <f t="shared" si="147"/>
        <v>5022778.8600000003</v>
      </c>
      <c r="T266" s="27">
        <v>0</v>
      </c>
      <c r="U266" s="27">
        <v>0</v>
      </c>
      <c r="V266" s="27">
        <f t="shared" si="146"/>
        <v>5022778.8600000003</v>
      </c>
    </row>
    <row r="267" spans="1:22" ht="42.75" hidden="1" thickBot="1" x14ac:dyDescent="0.25">
      <c r="A267" s="25" t="s">
        <v>103</v>
      </c>
      <c r="B267" s="25" t="s">
        <v>16</v>
      </c>
      <c r="C267" s="49" t="s">
        <v>51</v>
      </c>
      <c r="D267" s="25" t="s">
        <v>22</v>
      </c>
      <c r="E267" s="26">
        <v>1370</v>
      </c>
      <c r="F267" s="27">
        <v>2655</v>
      </c>
      <c r="G267" s="27">
        <f t="shared" si="137"/>
        <v>3637350</v>
      </c>
      <c r="H267" s="27">
        <v>0</v>
      </c>
      <c r="I267" s="27">
        <v>0</v>
      </c>
      <c r="J267" s="27">
        <f t="shared" si="144"/>
        <v>3637350</v>
      </c>
      <c r="K267" s="26">
        <v>1370</v>
      </c>
      <c r="L267" s="27">
        <v>2218.3000000000002</v>
      </c>
      <c r="M267" s="27">
        <f t="shared" si="141"/>
        <v>3039071</v>
      </c>
      <c r="N267" s="27">
        <v>0</v>
      </c>
      <c r="O267" s="27">
        <v>0</v>
      </c>
      <c r="P267" s="27">
        <f t="shared" si="145"/>
        <v>3039071</v>
      </c>
      <c r="Q267" s="20">
        <v>1370</v>
      </c>
      <c r="R267" s="27">
        <v>2218.3000000000002</v>
      </c>
      <c r="S267" s="27">
        <f t="shared" si="147"/>
        <v>3039071</v>
      </c>
      <c r="T267" s="27">
        <v>0</v>
      </c>
      <c r="U267" s="27">
        <v>0</v>
      </c>
      <c r="V267" s="27">
        <f t="shared" si="146"/>
        <v>3039071</v>
      </c>
    </row>
    <row r="268" spans="1:22" ht="42.75" hidden="1" thickBot="1" x14ac:dyDescent="0.25">
      <c r="A268" s="25" t="s">
        <v>103</v>
      </c>
      <c r="B268" s="25" t="s">
        <v>16</v>
      </c>
      <c r="C268" s="49" t="s">
        <v>52</v>
      </c>
      <c r="D268" s="25" t="s">
        <v>22</v>
      </c>
      <c r="E268" s="26">
        <v>530</v>
      </c>
      <c r="F268" s="27">
        <v>2075</v>
      </c>
      <c r="G268" s="27">
        <f t="shared" si="137"/>
        <v>1099750</v>
      </c>
      <c r="H268" s="27">
        <v>0</v>
      </c>
      <c r="I268" s="27">
        <v>0</v>
      </c>
      <c r="J268" s="27">
        <f t="shared" si="144"/>
        <v>1099750</v>
      </c>
      <c r="K268" s="26">
        <v>530</v>
      </c>
      <c r="L268" s="27">
        <v>1912.12</v>
      </c>
      <c r="M268" s="27">
        <f t="shared" si="141"/>
        <v>1013423.6</v>
      </c>
      <c r="N268" s="27">
        <v>0</v>
      </c>
      <c r="O268" s="27">
        <v>0</v>
      </c>
      <c r="P268" s="27">
        <f t="shared" si="145"/>
        <v>1013423.6</v>
      </c>
      <c r="Q268" s="20">
        <v>530</v>
      </c>
      <c r="R268" s="27">
        <v>1912.12</v>
      </c>
      <c r="S268" s="27">
        <f t="shared" si="147"/>
        <v>1013423.6</v>
      </c>
      <c r="T268" s="27">
        <v>0</v>
      </c>
      <c r="U268" s="27">
        <v>0</v>
      </c>
      <c r="V268" s="27">
        <f t="shared" si="146"/>
        <v>1013423.6</v>
      </c>
    </row>
    <row r="269" spans="1:22" ht="42.75" hidden="1" thickBot="1" x14ac:dyDescent="0.25">
      <c r="A269" s="25" t="s">
        <v>103</v>
      </c>
      <c r="B269" s="25" t="s">
        <v>16</v>
      </c>
      <c r="C269" s="49" t="s">
        <v>49</v>
      </c>
      <c r="D269" s="25" t="s">
        <v>22</v>
      </c>
      <c r="E269" s="26">
        <v>2100</v>
      </c>
      <c r="F269" s="27">
        <v>6885</v>
      </c>
      <c r="G269" s="27">
        <f t="shared" si="137"/>
        <v>14458500</v>
      </c>
      <c r="H269" s="27">
        <v>2800000</v>
      </c>
      <c r="I269" s="27">
        <f>186600-23.56</f>
        <v>186576.44</v>
      </c>
      <c r="J269" s="27">
        <f t="shared" si="144"/>
        <v>17445076.440000001</v>
      </c>
      <c r="K269" s="26">
        <v>2100</v>
      </c>
      <c r="L269" s="27">
        <f>M269/K269</f>
        <v>5147.2380952380954</v>
      </c>
      <c r="M269" s="27">
        <v>10809200</v>
      </c>
      <c r="N269" s="27">
        <v>2120400</v>
      </c>
      <c r="O269" s="27">
        <f>186600-1825.16</f>
        <v>184774.84</v>
      </c>
      <c r="P269" s="27">
        <f t="shared" si="145"/>
        <v>13114374.84</v>
      </c>
      <c r="Q269" s="20">
        <v>2100</v>
      </c>
      <c r="R269" s="27">
        <f>S269/Q269</f>
        <v>5147.2380952380954</v>
      </c>
      <c r="S269" s="27">
        <v>10809200</v>
      </c>
      <c r="T269" s="27">
        <v>2120400</v>
      </c>
      <c r="U269" s="27">
        <v>184774.84</v>
      </c>
      <c r="V269" s="27">
        <f t="shared" si="146"/>
        <v>13114374.84</v>
      </c>
    </row>
    <row r="270" spans="1:22" ht="74.25" hidden="1" thickBot="1" x14ac:dyDescent="0.25">
      <c r="A270" s="25" t="s">
        <v>103</v>
      </c>
      <c r="B270" s="25" t="s">
        <v>16</v>
      </c>
      <c r="C270" s="25" t="s">
        <v>23</v>
      </c>
      <c r="D270" s="25" t="s">
        <v>24</v>
      </c>
      <c r="E270" s="26">
        <v>128</v>
      </c>
      <c r="F270" s="27">
        <v>5192.96</v>
      </c>
      <c r="G270" s="27">
        <f t="shared" si="137"/>
        <v>664698.88</v>
      </c>
      <c r="H270" s="27">
        <v>0</v>
      </c>
      <c r="I270" s="27">
        <v>1.1200000000000001</v>
      </c>
      <c r="J270" s="27">
        <f t="shared" si="144"/>
        <v>664700</v>
      </c>
      <c r="K270" s="26">
        <v>128</v>
      </c>
      <c r="L270" s="27">
        <f>M270/K270</f>
        <v>5192.96</v>
      </c>
      <c r="M270" s="27">
        <v>664698.88</v>
      </c>
      <c r="N270" s="27">
        <v>0</v>
      </c>
      <c r="O270" s="27">
        <v>1.1200000000000001</v>
      </c>
      <c r="P270" s="27">
        <f t="shared" si="145"/>
        <v>664700</v>
      </c>
      <c r="Q270" s="20">
        <v>128</v>
      </c>
      <c r="R270" s="27">
        <f>S270/Q270</f>
        <v>5192.96</v>
      </c>
      <c r="S270" s="27">
        <v>664698.88</v>
      </c>
      <c r="T270" s="27">
        <v>0</v>
      </c>
      <c r="U270" s="27">
        <v>1.1200000000000001</v>
      </c>
      <c r="V270" s="27">
        <f t="shared" si="146"/>
        <v>664700</v>
      </c>
    </row>
    <row r="271" spans="1:22" ht="53.25" hidden="1" thickBot="1" x14ac:dyDescent="0.25">
      <c r="A271" s="25" t="s">
        <v>103</v>
      </c>
      <c r="B271" s="25" t="s">
        <v>16</v>
      </c>
      <c r="C271" s="25" t="s">
        <v>27</v>
      </c>
      <c r="D271" s="25" t="s">
        <v>28</v>
      </c>
      <c r="E271" s="26">
        <v>409</v>
      </c>
      <c r="F271" s="27">
        <v>16777.580000000002</v>
      </c>
      <c r="G271" s="27">
        <f t="shared" si="137"/>
        <v>6862030.2199999997</v>
      </c>
      <c r="H271" s="27">
        <v>0</v>
      </c>
      <c r="I271" s="27">
        <v>0</v>
      </c>
      <c r="J271" s="27">
        <f t="shared" si="144"/>
        <v>6862030.2199999997</v>
      </c>
      <c r="K271" s="26">
        <v>409</v>
      </c>
      <c r="L271" s="27">
        <v>14875.49</v>
      </c>
      <c r="M271" s="27">
        <f t="shared" si="141"/>
        <v>6084075.4100000001</v>
      </c>
      <c r="N271" s="27">
        <v>0</v>
      </c>
      <c r="O271" s="27">
        <v>0</v>
      </c>
      <c r="P271" s="27">
        <f t="shared" si="145"/>
        <v>6084075.4100000001</v>
      </c>
      <c r="Q271" s="20">
        <v>409</v>
      </c>
      <c r="R271" s="27">
        <v>14875.49</v>
      </c>
      <c r="S271" s="27">
        <f t="shared" si="142"/>
        <v>6084075.4100000001</v>
      </c>
      <c r="T271" s="27">
        <v>0</v>
      </c>
      <c r="U271" s="27">
        <v>0</v>
      </c>
      <c r="V271" s="27">
        <f t="shared" si="146"/>
        <v>6084075.4100000001</v>
      </c>
    </row>
    <row r="272" spans="1:22" ht="74.25" hidden="1" thickBot="1" x14ac:dyDescent="0.25">
      <c r="A272" s="25" t="s">
        <v>103</v>
      </c>
      <c r="B272" s="25" t="s">
        <v>16</v>
      </c>
      <c r="C272" s="25" t="s">
        <v>62</v>
      </c>
      <c r="D272" s="25" t="s">
        <v>28</v>
      </c>
      <c r="E272" s="26">
        <v>34</v>
      </c>
      <c r="F272" s="27">
        <v>29558.82</v>
      </c>
      <c r="G272" s="27">
        <f t="shared" si="137"/>
        <v>1004999.88</v>
      </c>
      <c r="H272" s="27">
        <v>0</v>
      </c>
      <c r="I272" s="27">
        <v>0</v>
      </c>
      <c r="J272" s="27">
        <f t="shared" si="144"/>
        <v>1004999.88</v>
      </c>
      <c r="K272" s="26">
        <v>34</v>
      </c>
      <c r="L272" s="27">
        <v>22169.119999999999</v>
      </c>
      <c r="M272" s="27">
        <f t="shared" si="141"/>
        <v>753750.08</v>
      </c>
      <c r="N272" s="27">
        <v>0</v>
      </c>
      <c r="O272" s="27">
        <v>0</v>
      </c>
      <c r="P272" s="27">
        <f t="shared" si="145"/>
        <v>753750.08</v>
      </c>
      <c r="Q272" s="20">
        <v>34</v>
      </c>
      <c r="R272" s="27">
        <v>22169.119999999999</v>
      </c>
      <c r="S272" s="27">
        <f t="shared" si="142"/>
        <v>753750.08</v>
      </c>
      <c r="T272" s="27">
        <v>0</v>
      </c>
      <c r="U272" s="27">
        <v>0</v>
      </c>
      <c r="V272" s="27">
        <f t="shared" si="146"/>
        <v>753750.08</v>
      </c>
    </row>
    <row r="273" spans="1:22" ht="95.25" hidden="1" thickBot="1" x14ac:dyDescent="0.25">
      <c r="A273" s="25" t="s">
        <v>103</v>
      </c>
      <c r="B273" s="25" t="s">
        <v>29</v>
      </c>
      <c r="C273" s="25" t="s">
        <v>56</v>
      </c>
      <c r="D273" s="25" t="s">
        <v>57</v>
      </c>
      <c r="E273" s="26">
        <v>750</v>
      </c>
      <c r="F273" s="27">
        <v>20429.599999999999</v>
      </c>
      <c r="G273" s="27">
        <f t="shared" si="137"/>
        <v>15322200</v>
      </c>
      <c r="H273" s="27">
        <v>0</v>
      </c>
      <c r="I273" s="27">
        <v>0</v>
      </c>
      <c r="J273" s="27">
        <f t="shared" si="144"/>
        <v>15322200</v>
      </c>
      <c r="K273" s="26">
        <v>750</v>
      </c>
      <c r="L273" s="27">
        <f>M273/K273</f>
        <v>19247.466666666667</v>
      </c>
      <c r="M273" s="27">
        <v>14435600</v>
      </c>
      <c r="N273" s="27">
        <v>0</v>
      </c>
      <c r="O273" s="27">
        <v>0</v>
      </c>
      <c r="P273" s="27">
        <f t="shared" si="145"/>
        <v>14435600</v>
      </c>
      <c r="Q273" s="20">
        <v>750</v>
      </c>
      <c r="R273" s="27">
        <f>S273/Q273</f>
        <v>19247.466666666667</v>
      </c>
      <c r="S273" s="27">
        <v>14435600</v>
      </c>
      <c r="T273" s="27">
        <v>0</v>
      </c>
      <c r="U273" s="27">
        <v>0</v>
      </c>
      <c r="V273" s="27">
        <f t="shared" si="146"/>
        <v>14435600</v>
      </c>
    </row>
    <row r="274" spans="1:22" ht="42.75" hidden="1" thickBot="1" x14ac:dyDescent="0.25">
      <c r="A274" s="25" t="s">
        <v>103</v>
      </c>
      <c r="B274" s="25" t="s">
        <v>29</v>
      </c>
      <c r="C274" s="25" t="s">
        <v>30</v>
      </c>
      <c r="D274" s="25" t="s">
        <v>31</v>
      </c>
      <c r="E274" s="26">
        <v>1026</v>
      </c>
      <c r="F274" s="27">
        <v>10991.910330000001</v>
      </c>
      <c r="G274" s="27">
        <f t="shared" si="137"/>
        <v>11277700</v>
      </c>
      <c r="H274" s="27">
        <v>0</v>
      </c>
      <c r="I274" s="27">
        <v>0</v>
      </c>
      <c r="J274" s="27">
        <f t="shared" si="144"/>
        <v>11277700</v>
      </c>
      <c r="K274" s="26">
        <v>1026</v>
      </c>
      <c r="L274" s="27">
        <v>10991.910330000001</v>
      </c>
      <c r="M274" s="27">
        <f t="shared" si="141"/>
        <v>11277700</v>
      </c>
      <c r="N274" s="27">
        <v>0</v>
      </c>
      <c r="O274" s="27">
        <v>0</v>
      </c>
      <c r="P274" s="27">
        <f t="shared" si="145"/>
        <v>11277700</v>
      </c>
      <c r="Q274" s="20">
        <v>1026</v>
      </c>
      <c r="R274" s="27">
        <v>10991.910330000001</v>
      </c>
      <c r="S274" s="27">
        <f t="shared" si="142"/>
        <v>11277700</v>
      </c>
      <c r="T274" s="27">
        <v>0</v>
      </c>
      <c r="U274" s="27">
        <v>0</v>
      </c>
      <c r="V274" s="27">
        <f t="shared" si="146"/>
        <v>11277700</v>
      </c>
    </row>
    <row r="275" spans="1:22" ht="42.75" hidden="1" thickBot="1" x14ac:dyDescent="0.25">
      <c r="A275" s="25" t="s">
        <v>103</v>
      </c>
      <c r="B275" s="25" t="s">
        <v>29</v>
      </c>
      <c r="C275" s="25" t="s">
        <v>63</v>
      </c>
      <c r="D275" s="25" t="s">
        <v>64</v>
      </c>
      <c r="E275" s="26">
        <v>1944</v>
      </c>
      <c r="F275" s="27">
        <v>6076.32</v>
      </c>
      <c r="G275" s="27">
        <f t="shared" si="137"/>
        <v>11812366.08</v>
      </c>
      <c r="H275" s="27">
        <v>0</v>
      </c>
      <c r="I275" s="27">
        <v>3.82</v>
      </c>
      <c r="J275" s="27">
        <f t="shared" si="144"/>
        <v>11812369.9</v>
      </c>
      <c r="K275" s="26">
        <v>1944</v>
      </c>
      <c r="L275" s="27">
        <v>5800</v>
      </c>
      <c r="M275" s="27">
        <f t="shared" si="141"/>
        <v>11275200</v>
      </c>
      <c r="N275" s="27">
        <v>0</v>
      </c>
      <c r="O275" s="27">
        <v>21574.51</v>
      </c>
      <c r="P275" s="27">
        <f t="shared" si="145"/>
        <v>11296774.51</v>
      </c>
      <c r="Q275" s="20">
        <v>1944</v>
      </c>
      <c r="R275" s="27">
        <v>5800</v>
      </c>
      <c r="S275" s="27">
        <f t="shared" si="142"/>
        <v>11275200</v>
      </c>
      <c r="T275" s="27">
        <v>0</v>
      </c>
      <c r="U275" s="27">
        <v>21574.51</v>
      </c>
      <c r="V275" s="27">
        <f t="shared" si="146"/>
        <v>11296774.51</v>
      </c>
    </row>
    <row r="276" spans="1:22" ht="13.5" hidden="1" thickBot="1" x14ac:dyDescent="0.25">
      <c r="A276" s="49" t="s">
        <v>54</v>
      </c>
      <c r="B276" s="49"/>
      <c r="C276" s="49"/>
      <c r="D276" s="49"/>
      <c r="E276" s="26"/>
      <c r="F276" s="27"/>
      <c r="G276" s="28">
        <f>SUM(G262:G275)</f>
        <v>91620096.120000005</v>
      </c>
      <c r="H276" s="28">
        <f t="shared" ref="H276:V276" si="148">SUM(H262:H275)</f>
        <v>2800000</v>
      </c>
      <c r="I276" s="28">
        <f t="shared" si="148"/>
        <v>186603.88</v>
      </c>
      <c r="J276" s="28">
        <f t="shared" si="148"/>
        <v>94606700</v>
      </c>
      <c r="K276" s="26"/>
      <c r="L276" s="28"/>
      <c r="M276" s="28">
        <f t="shared" si="148"/>
        <v>81739339.530000001</v>
      </c>
      <c r="N276" s="28">
        <f t="shared" si="148"/>
        <v>2120400</v>
      </c>
      <c r="O276" s="28">
        <f t="shared" si="148"/>
        <v>221160.47</v>
      </c>
      <c r="P276" s="28">
        <f t="shared" si="148"/>
        <v>84080900</v>
      </c>
      <c r="Q276" s="20"/>
      <c r="R276" s="28"/>
      <c r="S276" s="28">
        <f t="shared" si="148"/>
        <v>81739339.530000001</v>
      </c>
      <c r="T276" s="28">
        <f t="shared" si="148"/>
        <v>2120400</v>
      </c>
      <c r="U276" s="28">
        <f t="shared" si="148"/>
        <v>221160.47</v>
      </c>
      <c r="V276" s="28">
        <f t="shared" si="148"/>
        <v>84080900</v>
      </c>
    </row>
    <row r="277" spans="1:22" ht="42.75" hidden="1" thickBot="1" x14ac:dyDescent="0.25">
      <c r="A277" s="25" t="s">
        <v>104</v>
      </c>
      <c r="B277" s="25" t="s">
        <v>16</v>
      </c>
      <c r="C277" s="25" t="s">
        <v>17</v>
      </c>
      <c r="D277" s="25" t="s">
        <v>18</v>
      </c>
      <c r="E277" s="26">
        <v>780</v>
      </c>
      <c r="F277" s="27">
        <f>G277/E277</f>
        <v>903.84615384615381</v>
      </c>
      <c r="G277" s="27">
        <v>705000</v>
      </c>
      <c r="H277" s="27">
        <v>0</v>
      </c>
      <c r="I277" s="27">
        <v>0</v>
      </c>
      <c r="J277" s="27">
        <f t="shared" ref="J277:J292" si="149">G277+H277+I277</f>
        <v>705000</v>
      </c>
      <c r="K277" s="26">
        <v>780</v>
      </c>
      <c r="L277" s="27">
        <f>M277/K277</f>
        <v>660.76923076923072</v>
      </c>
      <c r="M277" s="27">
        <v>515400</v>
      </c>
      <c r="N277" s="27">
        <v>0</v>
      </c>
      <c r="O277" s="27">
        <v>0</v>
      </c>
      <c r="P277" s="27">
        <f t="shared" ref="P277:P292" si="150">M277+N277+O277</f>
        <v>515400</v>
      </c>
      <c r="Q277" s="20">
        <v>780</v>
      </c>
      <c r="R277" s="27">
        <f>S277/Q277</f>
        <v>647.43589743589746</v>
      </c>
      <c r="S277" s="27">
        <v>505000</v>
      </c>
      <c r="T277" s="27">
        <v>0</v>
      </c>
      <c r="U277" s="27">
        <v>0</v>
      </c>
      <c r="V277" s="27">
        <f t="shared" ref="V277:V292" si="151">S277+T277+U277</f>
        <v>505000</v>
      </c>
    </row>
    <row r="278" spans="1:22" ht="32.25" hidden="1" thickBot="1" x14ac:dyDescent="0.25">
      <c r="A278" s="25" t="s">
        <v>104</v>
      </c>
      <c r="B278" s="25" t="s">
        <v>16</v>
      </c>
      <c r="C278" s="25" t="s">
        <v>60</v>
      </c>
      <c r="D278" s="25" t="s">
        <v>61</v>
      </c>
      <c r="E278" s="26">
        <v>700</v>
      </c>
      <c r="F278" s="27">
        <f t="shared" ref="F278:F292" si="152">G278/E278</f>
        <v>5200</v>
      </c>
      <c r="G278" s="27">
        <v>3640000</v>
      </c>
      <c r="H278" s="27">
        <v>0</v>
      </c>
      <c r="I278" s="27">
        <v>0</v>
      </c>
      <c r="J278" s="27">
        <f t="shared" si="149"/>
        <v>3640000</v>
      </c>
      <c r="K278" s="26">
        <v>700</v>
      </c>
      <c r="L278" s="27">
        <f t="shared" ref="L278:L292" si="153">M278/K278</f>
        <v>5030.2857142857147</v>
      </c>
      <c r="M278" s="27">
        <v>3521200</v>
      </c>
      <c r="N278" s="27">
        <v>0</v>
      </c>
      <c r="O278" s="27">
        <v>0</v>
      </c>
      <c r="P278" s="27">
        <f t="shared" si="150"/>
        <v>3521200</v>
      </c>
      <c r="Q278" s="20">
        <v>700</v>
      </c>
      <c r="R278" s="27">
        <f t="shared" ref="R278:R292" si="154">S278/Q278</f>
        <v>5030.2857142857147</v>
      </c>
      <c r="S278" s="27">
        <v>3521200</v>
      </c>
      <c r="T278" s="27">
        <v>0</v>
      </c>
      <c r="U278" s="27">
        <v>0</v>
      </c>
      <c r="V278" s="27">
        <f t="shared" si="151"/>
        <v>3521200</v>
      </c>
    </row>
    <row r="279" spans="1:22" ht="42.75" hidden="1" thickBot="1" x14ac:dyDescent="0.25">
      <c r="A279" s="25" t="s">
        <v>104</v>
      </c>
      <c r="B279" s="25" t="s">
        <v>16</v>
      </c>
      <c r="C279" s="25" t="s">
        <v>21</v>
      </c>
      <c r="D279" s="25" t="s">
        <v>18</v>
      </c>
      <c r="E279" s="26">
        <v>680</v>
      </c>
      <c r="F279" s="27">
        <f t="shared" si="152"/>
        <v>1234.2397058823528</v>
      </c>
      <c r="G279" s="27">
        <v>839283</v>
      </c>
      <c r="H279" s="27">
        <v>0</v>
      </c>
      <c r="I279" s="27">
        <v>0</v>
      </c>
      <c r="J279" s="27">
        <f t="shared" si="149"/>
        <v>839283</v>
      </c>
      <c r="K279" s="26">
        <v>680</v>
      </c>
      <c r="L279" s="27">
        <f t="shared" si="153"/>
        <v>886.87941176470588</v>
      </c>
      <c r="M279" s="27">
        <v>603078</v>
      </c>
      <c r="N279" s="27">
        <v>0</v>
      </c>
      <c r="O279" s="27">
        <v>0</v>
      </c>
      <c r="P279" s="27">
        <f t="shared" si="150"/>
        <v>603078</v>
      </c>
      <c r="Q279" s="20">
        <v>680</v>
      </c>
      <c r="R279" s="27">
        <f t="shared" si="154"/>
        <v>886.87941176470588</v>
      </c>
      <c r="S279" s="27">
        <v>603078</v>
      </c>
      <c r="T279" s="27">
        <v>0</v>
      </c>
      <c r="U279" s="27">
        <v>0</v>
      </c>
      <c r="V279" s="27">
        <f t="shared" si="151"/>
        <v>603078</v>
      </c>
    </row>
    <row r="280" spans="1:22" ht="42.75" hidden="1" thickBot="1" x14ac:dyDescent="0.25">
      <c r="A280" s="25" t="s">
        <v>104</v>
      </c>
      <c r="B280" s="25" t="s">
        <v>16</v>
      </c>
      <c r="C280" s="49" t="s">
        <v>50</v>
      </c>
      <c r="D280" s="25" t="s">
        <v>18</v>
      </c>
      <c r="E280" s="26">
        <v>11440</v>
      </c>
      <c r="F280" s="27">
        <f t="shared" si="152"/>
        <v>1757.3700174825174</v>
      </c>
      <c r="G280" s="27">
        <v>20104313</v>
      </c>
      <c r="H280" s="27">
        <v>1500000</v>
      </c>
      <c r="I280" s="27">
        <f>1022799</f>
        <v>1022799</v>
      </c>
      <c r="J280" s="27">
        <f t="shared" si="149"/>
        <v>22627112</v>
      </c>
      <c r="K280" s="26">
        <v>11440</v>
      </c>
      <c r="L280" s="27">
        <f t="shared" si="153"/>
        <v>1651.75</v>
      </c>
      <c r="M280" s="27">
        <v>18896020</v>
      </c>
      <c r="N280" s="27">
        <v>1500000</v>
      </c>
      <c r="O280" s="27">
        <v>446203</v>
      </c>
      <c r="P280" s="27">
        <f t="shared" si="150"/>
        <v>20842223</v>
      </c>
      <c r="Q280" s="20">
        <v>11440</v>
      </c>
      <c r="R280" s="27">
        <f t="shared" si="154"/>
        <v>1651.75</v>
      </c>
      <c r="S280" s="27">
        <v>18896020</v>
      </c>
      <c r="T280" s="27">
        <v>1500000</v>
      </c>
      <c r="U280" s="27">
        <v>446203</v>
      </c>
      <c r="V280" s="27">
        <f t="shared" si="151"/>
        <v>20842223</v>
      </c>
    </row>
    <row r="281" spans="1:22" ht="42.75" hidden="1" thickBot="1" x14ac:dyDescent="0.25">
      <c r="A281" s="25" t="s">
        <v>104</v>
      </c>
      <c r="B281" s="25" t="s">
        <v>16</v>
      </c>
      <c r="C281" s="49" t="s">
        <v>51</v>
      </c>
      <c r="D281" s="25" t="s">
        <v>22</v>
      </c>
      <c r="E281" s="26">
        <v>544</v>
      </c>
      <c r="F281" s="27">
        <f t="shared" si="152"/>
        <v>1914.0202205882354</v>
      </c>
      <c r="G281" s="27">
        <v>1041227</v>
      </c>
      <c r="H281" s="27">
        <v>0</v>
      </c>
      <c r="I281" s="27">
        <v>0</v>
      </c>
      <c r="J281" s="27">
        <f t="shared" si="149"/>
        <v>1041227</v>
      </c>
      <c r="K281" s="26">
        <v>544</v>
      </c>
      <c r="L281" s="27">
        <f t="shared" si="153"/>
        <v>1470.5882352941176</v>
      </c>
      <c r="M281" s="27">
        <v>800000</v>
      </c>
      <c r="N281" s="27">
        <v>0</v>
      </c>
      <c r="O281" s="27">
        <v>0</v>
      </c>
      <c r="P281" s="27">
        <f t="shared" si="150"/>
        <v>800000</v>
      </c>
      <c r="Q281" s="20">
        <v>544</v>
      </c>
      <c r="R281" s="27">
        <f t="shared" si="154"/>
        <v>1470.5882352941176</v>
      </c>
      <c r="S281" s="27">
        <v>800000</v>
      </c>
      <c r="T281" s="27">
        <v>0</v>
      </c>
      <c r="U281" s="27">
        <v>0</v>
      </c>
      <c r="V281" s="27">
        <f t="shared" si="151"/>
        <v>800000</v>
      </c>
    </row>
    <row r="282" spans="1:22" ht="42.75" hidden="1" thickBot="1" x14ac:dyDescent="0.25">
      <c r="A282" s="25" t="s">
        <v>104</v>
      </c>
      <c r="B282" s="25" t="s">
        <v>16</v>
      </c>
      <c r="C282" s="49" t="s">
        <v>52</v>
      </c>
      <c r="D282" s="25" t="s">
        <v>22</v>
      </c>
      <c r="E282" s="26">
        <v>450</v>
      </c>
      <c r="F282" s="27">
        <f t="shared" si="152"/>
        <v>6863.28</v>
      </c>
      <c r="G282" s="27">
        <v>3088476</v>
      </c>
      <c r="H282" s="27">
        <v>0</v>
      </c>
      <c r="I282" s="27">
        <v>0</v>
      </c>
      <c r="J282" s="27">
        <f t="shared" si="149"/>
        <v>3088476</v>
      </c>
      <c r="K282" s="26">
        <v>450</v>
      </c>
      <c r="L282" s="27">
        <f t="shared" si="153"/>
        <v>6622.22</v>
      </c>
      <c r="M282" s="27">
        <v>2979999</v>
      </c>
      <c r="N282" s="27">
        <v>0</v>
      </c>
      <c r="O282" s="27">
        <v>0</v>
      </c>
      <c r="P282" s="27">
        <f t="shared" si="150"/>
        <v>2979999</v>
      </c>
      <c r="Q282" s="20">
        <v>450</v>
      </c>
      <c r="R282" s="27">
        <f t="shared" si="154"/>
        <v>6622.22</v>
      </c>
      <c r="S282" s="27">
        <v>2979999</v>
      </c>
      <c r="T282" s="27">
        <v>0</v>
      </c>
      <c r="U282" s="27">
        <v>0</v>
      </c>
      <c r="V282" s="27">
        <f t="shared" si="151"/>
        <v>2979999</v>
      </c>
    </row>
    <row r="283" spans="1:22" ht="42.75" hidden="1" thickBot="1" x14ac:dyDescent="0.25">
      <c r="A283" s="25" t="s">
        <v>104</v>
      </c>
      <c r="B283" s="25" t="s">
        <v>16</v>
      </c>
      <c r="C283" s="25" t="s">
        <v>185</v>
      </c>
      <c r="D283" s="25" t="s">
        <v>22</v>
      </c>
      <c r="E283" s="26">
        <v>1897</v>
      </c>
      <c r="F283" s="27">
        <f t="shared" si="152"/>
        <v>1264.1302055877702</v>
      </c>
      <c r="G283" s="27">
        <v>2398055</v>
      </c>
      <c r="H283" s="27">
        <v>0</v>
      </c>
      <c r="I283" s="27">
        <v>0</v>
      </c>
      <c r="J283" s="27">
        <f t="shared" si="149"/>
        <v>2398055</v>
      </c>
      <c r="K283" s="26">
        <v>1897</v>
      </c>
      <c r="L283" s="27">
        <f t="shared" si="153"/>
        <v>822.35002635740648</v>
      </c>
      <c r="M283" s="27">
        <v>1559998</v>
      </c>
      <c r="N283" s="27">
        <v>0</v>
      </c>
      <c r="O283" s="27">
        <v>0</v>
      </c>
      <c r="P283" s="27">
        <f t="shared" si="150"/>
        <v>1559998</v>
      </c>
      <c r="Q283" s="20">
        <v>1897</v>
      </c>
      <c r="R283" s="27">
        <f t="shared" si="154"/>
        <v>822.35002635740648</v>
      </c>
      <c r="S283" s="27">
        <v>1559998</v>
      </c>
      <c r="T283" s="27">
        <v>0</v>
      </c>
      <c r="U283" s="27">
        <v>0</v>
      </c>
      <c r="V283" s="27">
        <f t="shared" si="151"/>
        <v>1559998</v>
      </c>
    </row>
    <row r="284" spans="1:22" ht="42.75" hidden="1" thickBot="1" x14ac:dyDescent="0.25">
      <c r="A284" s="25" t="s">
        <v>104</v>
      </c>
      <c r="B284" s="25" t="s">
        <v>16</v>
      </c>
      <c r="C284" s="49" t="s">
        <v>48</v>
      </c>
      <c r="D284" s="25" t="s">
        <v>22</v>
      </c>
      <c r="E284" s="26">
        <v>1095</v>
      </c>
      <c r="F284" s="27">
        <f t="shared" si="152"/>
        <v>1633.4602739726026</v>
      </c>
      <c r="G284" s="27">
        <v>1788639</v>
      </c>
      <c r="H284" s="27">
        <v>0</v>
      </c>
      <c r="I284" s="27">
        <v>0</v>
      </c>
      <c r="J284" s="27">
        <f t="shared" si="149"/>
        <v>1788639</v>
      </c>
      <c r="K284" s="26">
        <v>1095</v>
      </c>
      <c r="L284" s="27">
        <f t="shared" si="153"/>
        <v>1236.5296803652968</v>
      </c>
      <c r="M284" s="27">
        <v>1354000</v>
      </c>
      <c r="N284" s="27">
        <v>0</v>
      </c>
      <c r="O284" s="27">
        <v>0</v>
      </c>
      <c r="P284" s="27">
        <f t="shared" si="150"/>
        <v>1354000</v>
      </c>
      <c r="Q284" s="20">
        <v>1095</v>
      </c>
      <c r="R284" s="27">
        <f t="shared" si="154"/>
        <v>1236.5296803652968</v>
      </c>
      <c r="S284" s="27">
        <v>1354000</v>
      </c>
      <c r="T284" s="27">
        <v>0</v>
      </c>
      <c r="U284" s="27">
        <v>0</v>
      </c>
      <c r="V284" s="27">
        <f t="shared" si="151"/>
        <v>1354000</v>
      </c>
    </row>
    <row r="285" spans="1:22" ht="42.75" hidden="1" thickBot="1" x14ac:dyDescent="0.25">
      <c r="A285" s="25" t="s">
        <v>104</v>
      </c>
      <c r="B285" s="25" t="s">
        <v>16</v>
      </c>
      <c r="C285" s="49" t="s">
        <v>49</v>
      </c>
      <c r="D285" s="25" t="s">
        <v>22</v>
      </c>
      <c r="E285" s="26">
        <v>2100</v>
      </c>
      <c r="F285" s="27">
        <f t="shared" si="152"/>
        <v>1939.2661904761906</v>
      </c>
      <c r="G285" s="27">
        <v>4072459</v>
      </c>
      <c r="H285" s="27">
        <v>0</v>
      </c>
      <c r="I285" s="27">
        <v>0</v>
      </c>
      <c r="J285" s="27">
        <f t="shared" si="149"/>
        <v>4072459</v>
      </c>
      <c r="K285" s="26">
        <v>2100</v>
      </c>
      <c r="L285" s="27">
        <f t="shared" si="153"/>
        <v>1732.38</v>
      </c>
      <c r="M285" s="27">
        <v>3637998</v>
      </c>
      <c r="N285" s="27">
        <v>0</v>
      </c>
      <c r="O285" s="27">
        <v>0</v>
      </c>
      <c r="P285" s="27">
        <f t="shared" si="150"/>
        <v>3637998</v>
      </c>
      <c r="Q285" s="20">
        <v>2100</v>
      </c>
      <c r="R285" s="27">
        <f t="shared" si="154"/>
        <v>1732.38</v>
      </c>
      <c r="S285" s="27">
        <v>3637998</v>
      </c>
      <c r="T285" s="27">
        <v>0</v>
      </c>
      <c r="U285" s="27">
        <v>0</v>
      </c>
      <c r="V285" s="27">
        <f t="shared" si="151"/>
        <v>3637998</v>
      </c>
    </row>
    <row r="286" spans="1:22" ht="74.25" hidden="1" thickBot="1" x14ac:dyDescent="0.25">
      <c r="A286" s="25" t="s">
        <v>104</v>
      </c>
      <c r="B286" s="25" t="s">
        <v>16</v>
      </c>
      <c r="C286" s="25" t="s">
        <v>23</v>
      </c>
      <c r="D286" s="25" t="s">
        <v>24</v>
      </c>
      <c r="E286" s="26">
        <v>812</v>
      </c>
      <c r="F286" s="27">
        <f t="shared" si="152"/>
        <v>5416.5024630541875</v>
      </c>
      <c r="G286" s="27">
        <v>4398200</v>
      </c>
      <c r="H286" s="27">
        <v>0</v>
      </c>
      <c r="I286" s="27">
        <v>0</v>
      </c>
      <c r="J286" s="27">
        <f t="shared" si="149"/>
        <v>4398200</v>
      </c>
      <c r="K286" s="26">
        <v>812</v>
      </c>
      <c r="L286" s="27">
        <f t="shared" si="153"/>
        <v>5416.5024630541875</v>
      </c>
      <c r="M286" s="27">
        <v>4398200</v>
      </c>
      <c r="N286" s="27">
        <v>0</v>
      </c>
      <c r="O286" s="27">
        <v>0</v>
      </c>
      <c r="P286" s="27">
        <f t="shared" si="150"/>
        <v>4398200</v>
      </c>
      <c r="Q286" s="20">
        <v>812</v>
      </c>
      <c r="R286" s="27">
        <f t="shared" si="154"/>
        <v>5416.5024630541875</v>
      </c>
      <c r="S286" s="27">
        <v>4398200</v>
      </c>
      <c r="T286" s="27">
        <v>0</v>
      </c>
      <c r="U286" s="27">
        <v>0</v>
      </c>
      <c r="V286" s="27">
        <f t="shared" si="151"/>
        <v>4398200</v>
      </c>
    </row>
    <row r="287" spans="1:22" ht="53.25" hidden="1" thickBot="1" x14ac:dyDescent="0.25">
      <c r="A287" s="25" t="s">
        <v>104</v>
      </c>
      <c r="B287" s="25" t="s">
        <v>16</v>
      </c>
      <c r="C287" s="25" t="s">
        <v>27</v>
      </c>
      <c r="D287" s="25" t="s">
        <v>28</v>
      </c>
      <c r="E287" s="26">
        <v>25</v>
      </c>
      <c r="F287" s="27">
        <f t="shared" si="152"/>
        <v>68556.56</v>
      </c>
      <c r="G287" s="27">
        <v>1713914</v>
      </c>
      <c r="H287" s="27">
        <v>0</v>
      </c>
      <c r="I287" s="27">
        <v>0</v>
      </c>
      <c r="J287" s="27">
        <f t="shared" si="149"/>
        <v>1713914</v>
      </c>
      <c r="K287" s="26">
        <v>25</v>
      </c>
      <c r="L287" s="27">
        <f t="shared" si="153"/>
        <v>69116.12</v>
      </c>
      <c r="M287" s="27">
        <v>1727903</v>
      </c>
      <c r="N287" s="27">
        <v>0</v>
      </c>
      <c r="O287" s="27">
        <v>0</v>
      </c>
      <c r="P287" s="27">
        <f t="shared" si="150"/>
        <v>1727903</v>
      </c>
      <c r="Q287" s="20">
        <v>25</v>
      </c>
      <c r="R287" s="27">
        <f t="shared" si="154"/>
        <v>69116.12</v>
      </c>
      <c r="S287" s="27">
        <v>1727903</v>
      </c>
      <c r="T287" s="27">
        <v>0</v>
      </c>
      <c r="U287" s="27">
        <v>0</v>
      </c>
      <c r="V287" s="27">
        <f t="shared" si="151"/>
        <v>1727903</v>
      </c>
    </row>
    <row r="288" spans="1:22" ht="63.75" hidden="1" thickBot="1" x14ac:dyDescent="0.25">
      <c r="A288" s="25" t="s">
        <v>104</v>
      </c>
      <c r="B288" s="25" t="s">
        <v>16</v>
      </c>
      <c r="C288" s="25" t="s">
        <v>100</v>
      </c>
      <c r="D288" s="25" t="s">
        <v>28</v>
      </c>
      <c r="E288" s="26">
        <v>59</v>
      </c>
      <c r="F288" s="27">
        <f t="shared" si="152"/>
        <v>185626.35593220338</v>
      </c>
      <c r="G288" s="27">
        <v>10951955</v>
      </c>
      <c r="H288" s="27">
        <v>0</v>
      </c>
      <c r="I288" s="27">
        <v>0</v>
      </c>
      <c r="J288" s="27">
        <f t="shared" si="149"/>
        <v>10951955</v>
      </c>
      <c r="K288" s="26">
        <v>59</v>
      </c>
      <c r="L288" s="27">
        <f t="shared" si="153"/>
        <v>141457.62711864407</v>
      </c>
      <c r="M288" s="27">
        <v>8346000</v>
      </c>
      <c r="N288" s="27">
        <v>0</v>
      </c>
      <c r="O288" s="27">
        <v>0</v>
      </c>
      <c r="P288" s="27">
        <f t="shared" si="150"/>
        <v>8346000</v>
      </c>
      <c r="Q288" s="20">
        <v>59</v>
      </c>
      <c r="R288" s="27">
        <f t="shared" si="154"/>
        <v>141457.62711864407</v>
      </c>
      <c r="S288" s="27">
        <v>8346000</v>
      </c>
      <c r="T288" s="27">
        <v>0</v>
      </c>
      <c r="U288" s="27">
        <v>0</v>
      </c>
      <c r="V288" s="27">
        <f t="shared" si="151"/>
        <v>8346000</v>
      </c>
    </row>
    <row r="289" spans="1:22" ht="63.75" thickBot="1" x14ac:dyDescent="0.25">
      <c r="A289" s="25" t="s">
        <v>104</v>
      </c>
      <c r="B289" s="25" t="s">
        <v>16</v>
      </c>
      <c r="C289" s="25" t="s">
        <v>74</v>
      </c>
      <c r="D289" s="25" t="s">
        <v>28</v>
      </c>
      <c r="E289" s="26">
        <v>440</v>
      </c>
      <c r="F289" s="27">
        <f t="shared" si="152"/>
        <v>53352.570454545457</v>
      </c>
      <c r="G289" s="27">
        <v>23475131</v>
      </c>
      <c r="H289" s="27">
        <v>0</v>
      </c>
      <c r="I289" s="27">
        <v>0</v>
      </c>
      <c r="J289" s="27">
        <f t="shared" si="149"/>
        <v>23475131</v>
      </c>
      <c r="K289" s="26">
        <v>440</v>
      </c>
      <c r="L289" s="27">
        <f t="shared" si="153"/>
        <v>44472.265909090907</v>
      </c>
      <c r="M289" s="27">
        <v>19567797</v>
      </c>
      <c r="N289" s="27">
        <v>0</v>
      </c>
      <c r="O289" s="27">
        <v>0</v>
      </c>
      <c r="P289" s="27">
        <f t="shared" si="150"/>
        <v>19567797</v>
      </c>
      <c r="Q289" s="20">
        <v>440</v>
      </c>
      <c r="R289" s="27">
        <f t="shared" si="154"/>
        <v>44472.265909090907</v>
      </c>
      <c r="S289" s="27">
        <v>19567797</v>
      </c>
      <c r="T289" s="27">
        <v>0</v>
      </c>
      <c r="U289" s="27">
        <v>0</v>
      </c>
      <c r="V289" s="27">
        <f t="shared" si="151"/>
        <v>19567797</v>
      </c>
    </row>
    <row r="290" spans="1:22" ht="95.25" hidden="1" thickBot="1" x14ac:dyDescent="0.25">
      <c r="A290" s="25" t="s">
        <v>104</v>
      </c>
      <c r="B290" s="25" t="s">
        <v>29</v>
      </c>
      <c r="C290" s="25" t="s">
        <v>56</v>
      </c>
      <c r="D290" s="25" t="s">
        <v>57</v>
      </c>
      <c r="E290" s="26">
        <v>550</v>
      </c>
      <c r="F290" s="27">
        <f t="shared" si="152"/>
        <v>21505.272727272728</v>
      </c>
      <c r="G290" s="27">
        <v>11827900</v>
      </c>
      <c r="H290" s="27">
        <v>0</v>
      </c>
      <c r="I290" s="27">
        <v>0</v>
      </c>
      <c r="J290" s="27">
        <f t="shared" si="149"/>
        <v>11827900</v>
      </c>
      <c r="K290" s="26">
        <v>550</v>
      </c>
      <c r="L290" s="27">
        <f t="shared" si="153"/>
        <v>20098.363636363636</v>
      </c>
      <c r="M290" s="27">
        <v>11054100</v>
      </c>
      <c r="N290" s="27">
        <v>0</v>
      </c>
      <c r="O290" s="27">
        <v>0</v>
      </c>
      <c r="P290" s="27">
        <f t="shared" si="150"/>
        <v>11054100</v>
      </c>
      <c r="Q290" s="20">
        <v>550</v>
      </c>
      <c r="R290" s="27">
        <f t="shared" si="154"/>
        <v>20098.363636363636</v>
      </c>
      <c r="S290" s="27">
        <v>11054100</v>
      </c>
      <c r="T290" s="27">
        <v>0</v>
      </c>
      <c r="U290" s="27">
        <v>0</v>
      </c>
      <c r="V290" s="27">
        <f t="shared" si="151"/>
        <v>11054100</v>
      </c>
    </row>
    <row r="291" spans="1:22" ht="32.25" hidden="1" thickBot="1" x14ac:dyDescent="0.25">
      <c r="A291" s="25" t="s">
        <v>104</v>
      </c>
      <c r="B291" s="25" t="s">
        <v>29</v>
      </c>
      <c r="C291" s="25" t="s">
        <v>30</v>
      </c>
      <c r="D291" s="25" t="s">
        <v>31</v>
      </c>
      <c r="E291" s="26">
        <v>1480</v>
      </c>
      <c r="F291" s="27">
        <f t="shared" si="152"/>
        <v>12171.081081081082</v>
      </c>
      <c r="G291" s="27">
        <v>18013200</v>
      </c>
      <c r="H291" s="27">
        <v>0</v>
      </c>
      <c r="I291" s="27">
        <v>0</v>
      </c>
      <c r="J291" s="27">
        <f t="shared" si="149"/>
        <v>18013200</v>
      </c>
      <c r="K291" s="26">
        <v>1480</v>
      </c>
      <c r="L291" s="27">
        <f t="shared" si="153"/>
        <v>12171.081081081082</v>
      </c>
      <c r="M291" s="27">
        <v>18013200</v>
      </c>
      <c r="N291" s="27">
        <v>0</v>
      </c>
      <c r="O291" s="27">
        <v>0</v>
      </c>
      <c r="P291" s="27">
        <f t="shared" si="150"/>
        <v>18013200</v>
      </c>
      <c r="Q291" s="20">
        <v>1480</v>
      </c>
      <c r="R291" s="27">
        <f t="shared" si="154"/>
        <v>12171.081081081082</v>
      </c>
      <c r="S291" s="27">
        <v>18013200</v>
      </c>
      <c r="T291" s="27">
        <v>0</v>
      </c>
      <c r="U291" s="27">
        <v>0</v>
      </c>
      <c r="V291" s="27">
        <f t="shared" si="151"/>
        <v>18013200</v>
      </c>
    </row>
    <row r="292" spans="1:22" ht="32.25" hidden="1" thickBot="1" x14ac:dyDescent="0.25">
      <c r="A292" s="25" t="s">
        <v>104</v>
      </c>
      <c r="B292" s="25" t="s">
        <v>29</v>
      </c>
      <c r="C292" s="25" t="s">
        <v>63</v>
      </c>
      <c r="D292" s="25" t="s">
        <v>64</v>
      </c>
      <c r="E292" s="26">
        <v>1640</v>
      </c>
      <c r="F292" s="27">
        <f t="shared" si="152"/>
        <v>5931.9201219512197</v>
      </c>
      <c r="G292" s="27">
        <v>9728349</v>
      </c>
      <c r="H292" s="27">
        <v>0</v>
      </c>
      <c r="I292" s="27"/>
      <c r="J292" s="27">
        <f t="shared" si="149"/>
        <v>9728349</v>
      </c>
      <c r="K292" s="26">
        <v>1640</v>
      </c>
      <c r="L292" s="27">
        <f t="shared" si="153"/>
        <v>5381.1</v>
      </c>
      <c r="M292" s="27">
        <v>8825004</v>
      </c>
      <c r="N292" s="27">
        <v>0</v>
      </c>
      <c r="O292" s="27">
        <v>0</v>
      </c>
      <c r="P292" s="27">
        <f t="shared" si="150"/>
        <v>8825004</v>
      </c>
      <c r="Q292" s="20">
        <v>1640</v>
      </c>
      <c r="R292" s="27">
        <f t="shared" si="154"/>
        <v>5381.1</v>
      </c>
      <c r="S292" s="27">
        <v>8825004</v>
      </c>
      <c r="T292" s="27">
        <v>0</v>
      </c>
      <c r="U292" s="27">
        <v>0</v>
      </c>
      <c r="V292" s="27">
        <f t="shared" si="151"/>
        <v>8825004</v>
      </c>
    </row>
    <row r="293" spans="1:22" ht="13.5" hidden="1" thickBot="1" x14ac:dyDescent="0.25">
      <c r="A293" s="49" t="s">
        <v>54</v>
      </c>
      <c r="B293" s="49"/>
      <c r="C293" s="49"/>
      <c r="D293" s="49"/>
      <c r="E293" s="26"/>
      <c r="F293" s="27"/>
      <c r="G293" s="28">
        <f>SUM(G277:G292)</f>
        <v>117786101</v>
      </c>
      <c r="H293" s="28">
        <f t="shared" ref="H293:V293" si="155">SUM(H277:H292)</f>
        <v>1500000</v>
      </c>
      <c r="I293" s="28">
        <f t="shared" si="155"/>
        <v>1022799</v>
      </c>
      <c r="J293" s="28">
        <f t="shared" si="155"/>
        <v>120308900</v>
      </c>
      <c r="K293" s="26"/>
      <c r="L293" s="28"/>
      <c r="M293" s="28">
        <f t="shared" si="155"/>
        <v>105799897</v>
      </c>
      <c r="N293" s="28">
        <f t="shared" si="155"/>
        <v>1500000</v>
      </c>
      <c r="O293" s="28">
        <f t="shared" si="155"/>
        <v>446203</v>
      </c>
      <c r="P293" s="28">
        <f t="shared" si="155"/>
        <v>107746100</v>
      </c>
      <c r="Q293" s="20"/>
      <c r="R293" s="28"/>
      <c r="S293" s="28">
        <f t="shared" si="155"/>
        <v>105789497</v>
      </c>
      <c r="T293" s="28">
        <f t="shared" si="155"/>
        <v>1500000</v>
      </c>
      <c r="U293" s="28">
        <f t="shared" si="155"/>
        <v>446203</v>
      </c>
      <c r="V293" s="28">
        <f t="shared" si="155"/>
        <v>107735700</v>
      </c>
    </row>
    <row r="294" spans="1:22" ht="42.75" hidden="1" thickBot="1" x14ac:dyDescent="0.25">
      <c r="A294" s="25" t="s">
        <v>105</v>
      </c>
      <c r="B294" s="25" t="s">
        <v>16</v>
      </c>
      <c r="C294" s="25" t="s">
        <v>17</v>
      </c>
      <c r="D294" s="25" t="s">
        <v>18</v>
      </c>
      <c r="E294" s="26">
        <v>187</v>
      </c>
      <c r="F294" s="27">
        <f>G294/E294</f>
        <v>387.70053475935828</v>
      </c>
      <c r="G294" s="27">
        <v>72500</v>
      </c>
      <c r="H294" s="27">
        <v>0</v>
      </c>
      <c r="I294" s="27">
        <v>0</v>
      </c>
      <c r="J294" s="27">
        <f t="shared" ref="J294:J307" si="156">G294+H294+I294</f>
        <v>72500</v>
      </c>
      <c r="K294" s="26">
        <v>187</v>
      </c>
      <c r="L294" s="27">
        <f>M294/K294</f>
        <v>387.70053475935828</v>
      </c>
      <c r="M294" s="27">
        <v>72500</v>
      </c>
      <c r="N294" s="27">
        <v>0</v>
      </c>
      <c r="O294" s="27">
        <v>0</v>
      </c>
      <c r="P294" s="27">
        <f t="shared" ref="P294:P307" si="157">M294+N294+O294</f>
        <v>72500</v>
      </c>
      <c r="Q294" s="20">
        <v>187</v>
      </c>
      <c r="R294" s="27">
        <f>S294/Q294</f>
        <v>387.70053475935828</v>
      </c>
      <c r="S294" s="27">
        <v>72500</v>
      </c>
      <c r="T294" s="27">
        <v>0</v>
      </c>
      <c r="U294" s="27">
        <v>0</v>
      </c>
      <c r="V294" s="27">
        <f t="shared" ref="V294:V307" si="158">S294+T294+U294</f>
        <v>72500</v>
      </c>
    </row>
    <row r="295" spans="1:22" ht="32.25" hidden="1" thickBot="1" x14ac:dyDescent="0.25">
      <c r="A295" s="25" t="s">
        <v>105</v>
      </c>
      <c r="B295" s="25" t="s">
        <v>16</v>
      </c>
      <c r="C295" s="25" t="s">
        <v>60</v>
      </c>
      <c r="D295" s="25" t="s">
        <v>61</v>
      </c>
      <c r="E295" s="26">
        <v>1050</v>
      </c>
      <c r="F295" s="27">
        <f t="shared" ref="F295:F307" si="159">G295/E295</f>
        <v>4104.7619047619046</v>
      </c>
      <c r="G295" s="27">
        <v>4310000</v>
      </c>
      <c r="H295" s="27">
        <v>0</v>
      </c>
      <c r="I295" s="27">
        <v>0</v>
      </c>
      <c r="J295" s="27">
        <f t="shared" si="156"/>
        <v>4310000</v>
      </c>
      <c r="K295" s="26">
        <v>1050</v>
      </c>
      <c r="L295" s="27">
        <f t="shared" ref="L295:L307" si="160">M295/K295</f>
        <v>3819.0476190476193</v>
      </c>
      <c r="M295" s="27">
        <v>4010000</v>
      </c>
      <c r="N295" s="27">
        <v>0</v>
      </c>
      <c r="O295" s="27">
        <v>0</v>
      </c>
      <c r="P295" s="27">
        <f t="shared" si="157"/>
        <v>4010000</v>
      </c>
      <c r="Q295" s="20">
        <v>1050</v>
      </c>
      <c r="R295" s="27">
        <f t="shared" ref="R295:R307" si="161">S295/Q295</f>
        <v>3819.0476190476193</v>
      </c>
      <c r="S295" s="27">
        <v>4010000</v>
      </c>
      <c r="T295" s="27">
        <v>0</v>
      </c>
      <c r="U295" s="27">
        <v>0</v>
      </c>
      <c r="V295" s="27">
        <f t="shared" si="158"/>
        <v>4010000</v>
      </c>
    </row>
    <row r="296" spans="1:22" ht="42.75" hidden="1" thickBot="1" x14ac:dyDescent="0.25">
      <c r="A296" s="25" t="s">
        <v>105</v>
      </c>
      <c r="B296" s="25" t="s">
        <v>16</v>
      </c>
      <c r="C296" s="25" t="s">
        <v>21</v>
      </c>
      <c r="D296" s="25" t="s">
        <v>18</v>
      </c>
      <c r="E296" s="26">
        <v>242</v>
      </c>
      <c r="F296" s="27">
        <f t="shared" si="159"/>
        <v>2236.6280991735539</v>
      </c>
      <c r="G296" s="27">
        <v>541264</v>
      </c>
      <c r="H296" s="27">
        <v>0</v>
      </c>
      <c r="I296" s="27">
        <v>0</v>
      </c>
      <c r="J296" s="27">
        <f t="shared" si="156"/>
        <v>541264</v>
      </c>
      <c r="K296" s="26">
        <v>242</v>
      </c>
      <c r="L296" s="27">
        <f t="shared" si="160"/>
        <v>2250</v>
      </c>
      <c r="M296" s="27">
        <v>544500</v>
      </c>
      <c r="N296" s="27">
        <v>0</v>
      </c>
      <c r="O296" s="27">
        <v>0</v>
      </c>
      <c r="P296" s="27">
        <f t="shared" si="157"/>
        <v>544500</v>
      </c>
      <c r="Q296" s="20">
        <v>242</v>
      </c>
      <c r="R296" s="27">
        <f t="shared" si="161"/>
        <v>2250</v>
      </c>
      <c r="S296" s="27">
        <v>544500</v>
      </c>
      <c r="T296" s="27">
        <v>0</v>
      </c>
      <c r="U296" s="27">
        <v>0</v>
      </c>
      <c r="V296" s="27">
        <f t="shared" si="158"/>
        <v>544500</v>
      </c>
    </row>
    <row r="297" spans="1:22" ht="42.75" hidden="1" thickBot="1" x14ac:dyDescent="0.25">
      <c r="A297" s="25" t="s">
        <v>105</v>
      </c>
      <c r="B297" s="25" t="s">
        <v>16</v>
      </c>
      <c r="C297" s="49" t="s">
        <v>50</v>
      </c>
      <c r="D297" s="25" t="s">
        <v>18</v>
      </c>
      <c r="E297" s="26">
        <v>4060</v>
      </c>
      <c r="F297" s="27">
        <f t="shared" si="159"/>
        <v>1100</v>
      </c>
      <c r="G297" s="27">
        <v>4466000</v>
      </c>
      <c r="H297" s="27">
        <v>0</v>
      </c>
      <c r="I297" s="27">
        <v>0</v>
      </c>
      <c r="J297" s="27">
        <f t="shared" si="156"/>
        <v>4466000</v>
      </c>
      <c r="K297" s="26">
        <v>4060</v>
      </c>
      <c r="L297" s="27">
        <f t="shared" si="160"/>
        <v>950</v>
      </c>
      <c r="M297" s="27">
        <v>3857000</v>
      </c>
      <c r="N297" s="27">
        <v>0</v>
      </c>
      <c r="O297" s="27">
        <v>0</v>
      </c>
      <c r="P297" s="27">
        <f t="shared" si="157"/>
        <v>3857000</v>
      </c>
      <c r="Q297" s="20">
        <v>4060</v>
      </c>
      <c r="R297" s="27">
        <f t="shared" si="161"/>
        <v>950</v>
      </c>
      <c r="S297" s="27">
        <v>3857000</v>
      </c>
      <c r="T297" s="27">
        <v>0</v>
      </c>
      <c r="U297" s="27">
        <v>0</v>
      </c>
      <c r="V297" s="27">
        <f t="shared" si="158"/>
        <v>3857000</v>
      </c>
    </row>
    <row r="298" spans="1:22" ht="42.75" hidden="1" thickBot="1" x14ac:dyDescent="0.25">
      <c r="A298" s="25" t="s">
        <v>105</v>
      </c>
      <c r="B298" s="25" t="s">
        <v>16</v>
      </c>
      <c r="C298" s="49" t="s">
        <v>51</v>
      </c>
      <c r="D298" s="25" t="s">
        <v>22</v>
      </c>
      <c r="E298" s="26">
        <v>1144</v>
      </c>
      <c r="F298" s="27">
        <f t="shared" si="159"/>
        <v>3919.7403846153848</v>
      </c>
      <c r="G298" s="27">
        <v>4484183</v>
      </c>
      <c r="H298" s="27">
        <v>0</v>
      </c>
      <c r="I298" s="27">
        <v>0</v>
      </c>
      <c r="J298" s="27">
        <f t="shared" si="156"/>
        <v>4484183</v>
      </c>
      <c r="K298" s="26">
        <v>1144</v>
      </c>
      <c r="L298" s="27">
        <f t="shared" si="160"/>
        <v>3838.5305944055945</v>
      </c>
      <c r="M298" s="27">
        <v>4391279</v>
      </c>
      <c r="N298" s="27">
        <v>0</v>
      </c>
      <c r="O298" s="27">
        <v>0</v>
      </c>
      <c r="P298" s="27">
        <f t="shared" si="157"/>
        <v>4391279</v>
      </c>
      <c r="Q298" s="20">
        <v>1144</v>
      </c>
      <c r="R298" s="27">
        <f t="shared" si="161"/>
        <v>3838.5305944055945</v>
      </c>
      <c r="S298" s="27">
        <v>4391279</v>
      </c>
      <c r="T298" s="27">
        <v>0</v>
      </c>
      <c r="U298" s="27">
        <v>0</v>
      </c>
      <c r="V298" s="27">
        <f t="shared" si="158"/>
        <v>4391279</v>
      </c>
    </row>
    <row r="299" spans="1:22" ht="42.75" hidden="1" thickBot="1" x14ac:dyDescent="0.25">
      <c r="A299" s="25" t="s">
        <v>105</v>
      </c>
      <c r="B299" s="25" t="s">
        <v>16</v>
      </c>
      <c r="C299" s="49" t="s">
        <v>52</v>
      </c>
      <c r="D299" s="25" t="s">
        <v>22</v>
      </c>
      <c r="E299" s="26">
        <v>171</v>
      </c>
      <c r="F299" s="27">
        <f t="shared" si="159"/>
        <v>7953.0526315789475</v>
      </c>
      <c r="G299" s="27">
        <v>1359972</v>
      </c>
      <c r="H299" s="27">
        <v>0</v>
      </c>
      <c r="I299" s="27">
        <v>0</v>
      </c>
      <c r="J299" s="27">
        <f t="shared" si="156"/>
        <v>1359972</v>
      </c>
      <c r="K299" s="26">
        <v>171</v>
      </c>
      <c r="L299" s="27">
        <f t="shared" si="160"/>
        <v>6400</v>
      </c>
      <c r="M299" s="27">
        <v>1094400</v>
      </c>
      <c r="N299" s="27">
        <v>0</v>
      </c>
      <c r="O299" s="27">
        <v>0</v>
      </c>
      <c r="P299" s="27">
        <f t="shared" si="157"/>
        <v>1094400</v>
      </c>
      <c r="Q299" s="20">
        <v>171</v>
      </c>
      <c r="R299" s="27">
        <f t="shared" si="161"/>
        <v>6400</v>
      </c>
      <c r="S299" s="27">
        <v>1094400</v>
      </c>
      <c r="T299" s="27">
        <v>0</v>
      </c>
      <c r="U299" s="27">
        <v>0</v>
      </c>
      <c r="V299" s="27">
        <f t="shared" si="158"/>
        <v>1094400</v>
      </c>
    </row>
    <row r="300" spans="1:22" ht="42.75" hidden="1" thickBot="1" x14ac:dyDescent="0.25">
      <c r="A300" s="25" t="s">
        <v>105</v>
      </c>
      <c r="B300" s="25" t="s">
        <v>16</v>
      </c>
      <c r="C300" s="25" t="s">
        <v>185</v>
      </c>
      <c r="D300" s="25" t="s">
        <v>22</v>
      </c>
      <c r="E300" s="26">
        <v>920</v>
      </c>
      <c r="F300" s="27">
        <f t="shared" si="159"/>
        <v>2524.7695652173911</v>
      </c>
      <c r="G300" s="27">
        <v>2322788</v>
      </c>
      <c r="H300" s="27">
        <v>0</v>
      </c>
      <c r="I300" s="27">
        <v>0</v>
      </c>
      <c r="J300" s="27">
        <f t="shared" si="156"/>
        <v>2322788</v>
      </c>
      <c r="K300" s="26">
        <v>920</v>
      </c>
      <c r="L300" s="27">
        <f t="shared" si="160"/>
        <v>2250</v>
      </c>
      <c r="M300" s="27">
        <v>2070000</v>
      </c>
      <c r="N300" s="27">
        <v>0</v>
      </c>
      <c r="O300" s="27">
        <v>0</v>
      </c>
      <c r="P300" s="27">
        <f t="shared" si="157"/>
        <v>2070000</v>
      </c>
      <c r="Q300" s="20">
        <v>920</v>
      </c>
      <c r="R300" s="27">
        <f t="shared" si="161"/>
        <v>2250</v>
      </c>
      <c r="S300" s="27">
        <v>2070000</v>
      </c>
      <c r="T300" s="27">
        <v>0</v>
      </c>
      <c r="U300" s="27">
        <v>0</v>
      </c>
      <c r="V300" s="27">
        <f t="shared" si="158"/>
        <v>2070000</v>
      </c>
    </row>
    <row r="301" spans="1:22" ht="42.75" hidden="1" thickBot="1" x14ac:dyDescent="0.25">
      <c r="A301" s="25" t="s">
        <v>105</v>
      </c>
      <c r="B301" s="25" t="s">
        <v>16</v>
      </c>
      <c r="C301" s="49" t="s">
        <v>48</v>
      </c>
      <c r="D301" s="25" t="s">
        <v>22</v>
      </c>
      <c r="E301" s="26">
        <v>2104</v>
      </c>
      <c r="F301" s="27">
        <f t="shared" si="159"/>
        <v>4273.8498098859318</v>
      </c>
      <c r="G301" s="27">
        <v>8992180</v>
      </c>
      <c r="H301" s="27">
        <v>0</v>
      </c>
      <c r="I301" s="27">
        <v>0</v>
      </c>
      <c r="J301" s="27">
        <f t="shared" si="156"/>
        <v>8992180</v>
      </c>
      <c r="K301" s="26">
        <v>2104</v>
      </c>
      <c r="L301" s="27">
        <f t="shared" si="160"/>
        <v>3550</v>
      </c>
      <c r="M301" s="27">
        <v>7469200</v>
      </c>
      <c r="N301" s="27">
        <v>0</v>
      </c>
      <c r="O301" s="27">
        <v>0</v>
      </c>
      <c r="P301" s="27">
        <f t="shared" si="157"/>
        <v>7469200</v>
      </c>
      <c r="Q301" s="20">
        <v>2104</v>
      </c>
      <c r="R301" s="27">
        <f t="shared" si="161"/>
        <v>3550</v>
      </c>
      <c r="S301" s="27">
        <v>7469200</v>
      </c>
      <c r="T301" s="27">
        <v>0</v>
      </c>
      <c r="U301" s="27">
        <v>0</v>
      </c>
      <c r="V301" s="27">
        <f t="shared" si="158"/>
        <v>7469200</v>
      </c>
    </row>
    <row r="302" spans="1:22" ht="42.75" hidden="1" thickBot="1" x14ac:dyDescent="0.25">
      <c r="A302" s="25" t="s">
        <v>105</v>
      </c>
      <c r="B302" s="25" t="s">
        <v>16</v>
      </c>
      <c r="C302" s="49" t="s">
        <v>49</v>
      </c>
      <c r="D302" s="25" t="s">
        <v>22</v>
      </c>
      <c r="E302" s="26">
        <v>519</v>
      </c>
      <c r="F302" s="27">
        <f t="shared" si="159"/>
        <v>6995.4007707129094</v>
      </c>
      <c r="G302" s="27">
        <v>3630613</v>
      </c>
      <c r="H302" s="27">
        <v>0</v>
      </c>
      <c r="I302" s="27">
        <v>0</v>
      </c>
      <c r="J302" s="27">
        <f t="shared" si="156"/>
        <v>3630613</v>
      </c>
      <c r="K302" s="26">
        <v>519</v>
      </c>
      <c r="L302" s="27">
        <f t="shared" si="160"/>
        <v>5659</v>
      </c>
      <c r="M302" s="27">
        <v>2937021</v>
      </c>
      <c r="N302" s="27">
        <v>0</v>
      </c>
      <c r="O302" s="27">
        <v>0</v>
      </c>
      <c r="P302" s="27">
        <f t="shared" si="157"/>
        <v>2937021</v>
      </c>
      <c r="Q302" s="20">
        <v>519</v>
      </c>
      <c r="R302" s="27">
        <f t="shared" si="161"/>
        <v>5659</v>
      </c>
      <c r="S302" s="27">
        <v>2937021</v>
      </c>
      <c r="T302" s="27">
        <v>0</v>
      </c>
      <c r="U302" s="27">
        <v>0</v>
      </c>
      <c r="V302" s="27">
        <f t="shared" si="158"/>
        <v>2937021</v>
      </c>
    </row>
    <row r="303" spans="1:22" ht="74.25" hidden="1" thickBot="1" x14ac:dyDescent="0.25">
      <c r="A303" s="25" t="s">
        <v>105</v>
      </c>
      <c r="B303" s="25" t="s">
        <v>16</v>
      </c>
      <c r="C303" s="25" t="s">
        <v>23</v>
      </c>
      <c r="D303" s="25" t="s">
        <v>24</v>
      </c>
      <c r="E303" s="26">
        <v>187</v>
      </c>
      <c r="F303" s="27">
        <f t="shared" si="159"/>
        <v>6050.8021390374333</v>
      </c>
      <c r="G303" s="27">
        <v>1131500</v>
      </c>
      <c r="H303" s="27">
        <v>0</v>
      </c>
      <c r="I303" s="27">
        <v>0</v>
      </c>
      <c r="J303" s="27">
        <f t="shared" si="156"/>
        <v>1131500</v>
      </c>
      <c r="K303" s="26">
        <v>187</v>
      </c>
      <c r="L303" s="27">
        <f t="shared" si="160"/>
        <v>5636.363636363636</v>
      </c>
      <c r="M303" s="27">
        <v>1054000</v>
      </c>
      <c r="N303" s="27">
        <v>0</v>
      </c>
      <c r="O303" s="27">
        <v>0</v>
      </c>
      <c r="P303" s="27">
        <f t="shared" si="157"/>
        <v>1054000</v>
      </c>
      <c r="Q303" s="20">
        <v>187</v>
      </c>
      <c r="R303" s="27">
        <f t="shared" si="161"/>
        <v>5636.363636363636</v>
      </c>
      <c r="S303" s="27">
        <v>1054000</v>
      </c>
      <c r="T303" s="27">
        <v>0</v>
      </c>
      <c r="U303" s="27">
        <v>0</v>
      </c>
      <c r="V303" s="27">
        <f t="shared" si="158"/>
        <v>1054000</v>
      </c>
    </row>
    <row r="304" spans="1:22" ht="53.25" hidden="1" thickBot="1" x14ac:dyDescent="0.25">
      <c r="A304" s="25" t="s">
        <v>105</v>
      </c>
      <c r="B304" s="25" t="s">
        <v>16</v>
      </c>
      <c r="C304" s="25" t="s">
        <v>27</v>
      </c>
      <c r="D304" s="25" t="s">
        <v>28</v>
      </c>
      <c r="E304" s="26">
        <v>18</v>
      </c>
      <c r="F304" s="27">
        <f t="shared" si="159"/>
        <v>69531.166666666672</v>
      </c>
      <c r="G304" s="27">
        <v>1251561</v>
      </c>
      <c r="H304" s="27">
        <v>0</v>
      </c>
      <c r="I304" s="27">
        <v>0</v>
      </c>
      <c r="J304" s="27">
        <f t="shared" si="156"/>
        <v>1251561</v>
      </c>
      <c r="K304" s="26">
        <v>18</v>
      </c>
      <c r="L304" s="27">
        <f t="shared" si="160"/>
        <v>52211.111111111109</v>
      </c>
      <c r="M304" s="27">
        <v>939800</v>
      </c>
      <c r="N304" s="27">
        <v>0</v>
      </c>
      <c r="O304" s="27">
        <v>0</v>
      </c>
      <c r="P304" s="27">
        <f t="shared" si="157"/>
        <v>939800</v>
      </c>
      <c r="Q304" s="20">
        <v>18</v>
      </c>
      <c r="R304" s="27">
        <f t="shared" si="161"/>
        <v>52211.111111111109</v>
      </c>
      <c r="S304" s="27">
        <v>939800</v>
      </c>
      <c r="T304" s="27">
        <v>0</v>
      </c>
      <c r="U304" s="27">
        <v>0</v>
      </c>
      <c r="V304" s="27">
        <f t="shared" si="158"/>
        <v>939800</v>
      </c>
    </row>
    <row r="305" spans="1:22" ht="63.75" hidden="1" thickBot="1" x14ac:dyDescent="0.25">
      <c r="A305" s="25" t="s">
        <v>105</v>
      </c>
      <c r="B305" s="25" t="s">
        <v>16</v>
      </c>
      <c r="C305" s="25" t="s">
        <v>100</v>
      </c>
      <c r="D305" s="25" t="s">
        <v>28</v>
      </c>
      <c r="E305" s="26">
        <v>89</v>
      </c>
      <c r="F305" s="27">
        <f t="shared" si="159"/>
        <v>205343.37078651684</v>
      </c>
      <c r="G305" s="27">
        <v>18275560</v>
      </c>
      <c r="H305" s="27">
        <v>1760000</v>
      </c>
      <c r="I305" s="27">
        <v>0</v>
      </c>
      <c r="J305" s="27">
        <f t="shared" si="156"/>
        <v>20035560</v>
      </c>
      <c r="K305" s="26">
        <v>89</v>
      </c>
      <c r="L305" s="27">
        <f t="shared" si="160"/>
        <v>155802.24719101124</v>
      </c>
      <c r="M305" s="27">
        <v>13866400</v>
      </c>
      <c r="N305" s="27">
        <v>1760000</v>
      </c>
      <c r="O305" s="27">
        <v>0</v>
      </c>
      <c r="P305" s="27">
        <f t="shared" si="157"/>
        <v>15626400</v>
      </c>
      <c r="Q305" s="20">
        <v>89</v>
      </c>
      <c r="R305" s="27">
        <f t="shared" si="161"/>
        <v>155802.24719101124</v>
      </c>
      <c r="S305" s="27">
        <v>13866400</v>
      </c>
      <c r="T305" s="27">
        <v>1760000</v>
      </c>
      <c r="U305" s="27">
        <v>0</v>
      </c>
      <c r="V305" s="27">
        <f t="shared" si="158"/>
        <v>15626400</v>
      </c>
    </row>
    <row r="306" spans="1:22" ht="95.25" hidden="1" thickBot="1" x14ac:dyDescent="0.25">
      <c r="A306" s="25" t="s">
        <v>105</v>
      </c>
      <c r="B306" s="25" t="s">
        <v>29</v>
      </c>
      <c r="C306" s="25" t="s">
        <v>56</v>
      </c>
      <c r="D306" s="25" t="s">
        <v>57</v>
      </c>
      <c r="E306" s="26">
        <v>189</v>
      </c>
      <c r="F306" s="27">
        <f t="shared" si="159"/>
        <v>10528.460317460318</v>
      </c>
      <c r="G306" s="27">
        <v>1989879</v>
      </c>
      <c r="H306" s="27">
        <v>0</v>
      </c>
      <c r="I306" s="27">
        <v>0</v>
      </c>
      <c r="J306" s="27">
        <f t="shared" si="156"/>
        <v>1989879</v>
      </c>
      <c r="K306" s="26">
        <v>189</v>
      </c>
      <c r="L306" s="27">
        <f t="shared" si="160"/>
        <v>8100</v>
      </c>
      <c r="M306" s="27">
        <v>1530900</v>
      </c>
      <c r="N306" s="27">
        <v>0</v>
      </c>
      <c r="O306" s="27">
        <v>0</v>
      </c>
      <c r="P306" s="27">
        <f t="shared" si="157"/>
        <v>1530900</v>
      </c>
      <c r="Q306" s="20">
        <v>189</v>
      </c>
      <c r="R306" s="27">
        <f t="shared" si="161"/>
        <v>8100</v>
      </c>
      <c r="S306" s="27">
        <v>1530900</v>
      </c>
      <c r="T306" s="27">
        <v>0</v>
      </c>
      <c r="U306" s="27">
        <v>0</v>
      </c>
      <c r="V306" s="27">
        <f t="shared" si="158"/>
        <v>1530900</v>
      </c>
    </row>
    <row r="307" spans="1:22" ht="32.25" hidden="1" thickBot="1" x14ac:dyDescent="0.25">
      <c r="A307" s="25" t="s">
        <v>105</v>
      </c>
      <c r="B307" s="25" t="s">
        <v>29</v>
      </c>
      <c r="C307" s="25" t="s">
        <v>30</v>
      </c>
      <c r="D307" s="25" t="s">
        <v>31</v>
      </c>
      <c r="E307" s="26">
        <v>595</v>
      </c>
      <c r="F307" s="27">
        <f t="shared" si="159"/>
        <v>12424.873949579833</v>
      </c>
      <c r="G307" s="27">
        <v>7392800</v>
      </c>
      <c r="H307" s="27">
        <v>0</v>
      </c>
      <c r="I307" s="27">
        <v>0</v>
      </c>
      <c r="J307" s="27">
        <f t="shared" si="156"/>
        <v>7392800</v>
      </c>
      <c r="K307" s="26">
        <v>595</v>
      </c>
      <c r="L307" s="27">
        <f t="shared" si="160"/>
        <v>12424.873949579833</v>
      </c>
      <c r="M307" s="27">
        <v>7392800</v>
      </c>
      <c r="N307" s="27">
        <v>0</v>
      </c>
      <c r="O307" s="27">
        <v>0</v>
      </c>
      <c r="P307" s="27">
        <f t="shared" si="157"/>
        <v>7392800</v>
      </c>
      <c r="Q307" s="20">
        <v>595</v>
      </c>
      <c r="R307" s="27">
        <f t="shared" si="161"/>
        <v>12424.873949579833</v>
      </c>
      <c r="S307" s="27">
        <v>7392800</v>
      </c>
      <c r="T307" s="27">
        <v>0</v>
      </c>
      <c r="U307" s="27">
        <v>0</v>
      </c>
      <c r="V307" s="27">
        <f t="shared" si="158"/>
        <v>7392800</v>
      </c>
    </row>
    <row r="308" spans="1:22" ht="13.5" hidden="1" thickBot="1" x14ac:dyDescent="0.25">
      <c r="A308" s="49" t="s">
        <v>54</v>
      </c>
      <c r="B308" s="49"/>
      <c r="C308" s="49"/>
      <c r="D308" s="49"/>
      <c r="E308" s="26"/>
      <c r="F308" s="27"/>
      <c r="G308" s="28">
        <f>SUM(G294:G307)</f>
        <v>60220800</v>
      </c>
      <c r="H308" s="28">
        <f t="shared" ref="H308:V308" si="162">SUM(H294:H307)</f>
        <v>1760000</v>
      </c>
      <c r="I308" s="28">
        <f t="shared" si="162"/>
        <v>0</v>
      </c>
      <c r="J308" s="28">
        <f t="shared" si="162"/>
        <v>61980800</v>
      </c>
      <c r="K308" s="26"/>
      <c r="L308" s="28"/>
      <c r="M308" s="28">
        <f t="shared" si="162"/>
        <v>51229800</v>
      </c>
      <c r="N308" s="28">
        <f t="shared" si="162"/>
        <v>1760000</v>
      </c>
      <c r="O308" s="28">
        <f t="shared" si="162"/>
        <v>0</v>
      </c>
      <c r="P308" s="28">
        <f t="shared" si="162"/>
        <v>52989800</v>
      </c>
      <c r="Q308" s="20"/>
      <c r="R308" s="28"/>
      <c r="S308" s="28">
        <f t="shared" si="162"/>
        <v>51229800</v>
      </c>
      <c r="T308" s="28">
        <f t="shared" si="162"/>
        <v>1760000</v>
      </c>
      <c r="U308" s="28">
        <f t="shared" si="162"/>
        <v>0</v>
      </c>
      <c r="V308" s="28">
        <f t="shared" si="162"/>
        <v>52989800</v>
      </c>
    </row>
    <row r="309" spans="1:22" ht="42.75" hidden="1" thickBot="1" x14ac:dyDescent="0.25">
      <c r="A309" s="25" t="s">
        <v>106</v>
      </c>
      <c r="B309" s="25" t="s">
        <v>16</v>
      </c>
      <c r="C309" s="25" t="s">
        <v>17</v>
      </c>
      <c r="D309" s="25" t="s">
        <v>18</v>
      </c>
      <c r="E309" s="26">
        <v>1083</v>
      </c>
      <c r="F309" s="27">
        <f>G309/E309</f>
        <v>518.00554016620504</v>
      </c>
      <c r="G309" s="27">
        <v>561000</v>
      </c>
      <c r="H309" s="27">
        <v>0</v>
      </c>
      <c r="I309" s="27">
        <v>0</v>
      </c>
      <c r="J309" s="27">
        <f t="shared" ref="J309:J320" si="163">G309+H309+I309</f>
        <v>561000</v>
      </c>
      <c r="K309" s="26">
        <v>1083</v>
      </c>
      <c r="L309" s="27">
        <f>M309/K309</f>
        <v>467.68236380424747</v>
      </c>
      <c r="M309" s="27">
        <v>506500</v>
      </c>
      <c r="N309" s="27">
        <v>0</v>
      </c>
      <c r="O309" s="27">
        <v>0</v>
      </c>
      <c r="P309" s="27">
        <f t="shared" ref="P309:P320" si="164">M309+N309+O309</f>
        <v>506500</v>
      </c>
      <c r="Q309" s="20">
        <v>1083</v>
      </c>
      <c r="R309" s="27">
        <f>S309/Q309</f>
        <v>467.68236380424747</v>
      </c>
      <c r="S309" s="27">
        <v>506500</v>
      </c>
      <c r="T309" s="27">
        <v>0</v>
      </c>
      <c r="U309" s="27">
        <v>0</v>
      </c>
      <c r="V309" s="27">
        <f t="shared" ref="V309:V320" si="165">S309+T309+U309</f>
        <v>506500</v>
      </c>
    </row>
    <row r="310" spans="1:22" ht="32.25" hidden="1" thickBot="1" x14ac:dyDescent="0.25">
      <c r="A310" s="25" t="s">
        <v>106</v>
      </c>
      <c r="B310" s="25" t="s">
        <v>16</v>
      </c>
      <c r="C310" s="25" t="s">
        <v>60</v>
      </c>
      <c r="D310" s="25" t="s">
        <v>61</v>
      </c>
      <c r="E310" s="26">
        <v>1750</v>
      </c>
      <c r="F310" s="27">
        <f t="shared" ref="F310:F318" si="166">G310/E310</f>
        <v>5591.09</v>
      </c>
      <c r="G310" s="27">
        <v>9784407.5</v>
      </c>
      <c r="H310" s="27">
        <v>0</v>
      </c>
      <c r="I310" s="27">
        <v>186992.5</v>
      </c>
      <c r="J310" s="27">
        <f t="shared" si="163"/>
        <v>9971400</v>
      </c>
      <c r="K310" s="26">
        <v>1750</v>
      </c>
      <c r="L310" s="27">
        <f t="shared" ref="L310:L318" si="167">M310/K310</f>
        <v>4152.28</v>
      </c>
      <c r="M310" s="27">
        <v>7266490</v>
      </c>
      <c r="N310" s="27">
        <v>0</v>
      </c>
      <c r="O310" s="27">
        <v>10</v>
      </c>
      <c r="P310" s="27">
        <f t="shared" si="164"/>
        <v>7266500</v>
      </c>
      <c r="Q310" s="20">
        <v>1750</v>
      </c>
      <c r="R310" s="27">
        <f t="shared" ref="R310:R318" si="168">S310/Q310</f>
        <v>4152.28</v>
      </c>
      <c r="S310" s="27">
        <v>7266490</v>
      </c>
      <c r="T310" s="27">
        <v>0</v>
      </c>
      <c r="U310" s="27">
        <v>10</v>
      </c>
      <c r="V310" s="27">
        <f t="shared" si="165"/>
        <v>7266500</v>
      </c>
    </row>
    <row r="311" spans="1:22" ht="42.75" hidden="1" thickBot="1" x14ac:dyDescent="0.25">
      <c r="A311" s="25" t="s">
        <v>106</v>
      </c>
      <c r="B311" s="25" t="s">
        <v>16</v>
      </c>
      <c r="C311" s="25" t="s">
        <v>19</v>
      </c>
      <c r="D311" s="25" t="s">
        <v>20</v>
      </c>
      <c r="E311" s="26">
        <v>2879</v>
      </c>
      <c r="F311" s="27">
        <f t="shared" si="166"/>
        <v>863.49947898575897</v>
      </c>
      <c r="G311" s="27">
        <v>2486015</v>
      </c>
      <c r="H311" s="27">
        <v>0</v>
      </c>
      <c r="I311" s="27">
        <v>0</v>
      </c>
      <c r="J311" s="27">
        <f t="shared" si="163"/>
        <v>2486015</v>
      </c>
      <c r="K311" s="26">
        <v>2879</v>
      </c>
      <c r="L311" s="27">
        <f t="shared" si="167"/>
        <v>770</v>
      </c>
      <c r="M311" s="27">
        <v>2216830</v>
      </c>
      <c r="N311" s="27">
        <v>0</v>
      </c>
      <c r="O311" s="27">
        <v>0</v>
      </c>
      <c r="P311" s="27">
        <f t="shared" si="164"/>
        <v>2216830</v>
      </c>
      <c r="Q311" s="20">
        <v>2879</v>
      </c>
      <c r="R311" s="27">
        <f t="shared" si="168"/>
        <v>770</v>
      </c>
      <c r="S311" s="27">
        <v>2216830</v>
      </c>
      <c r="T311" s="27">
        <v>0</v>
      </c>
      <c r="U311" s="27">
        <v>0</v>
      </c>
      <c r="V311" s="27">
        <f t="shared" si="165"/>
        <v>2216830</v>
      </c>
    </row>
    <row r="312" spans="1:22" ht="42.75" hidden="1" thickBot="1" x14ac:dyDescent="0.25">
      <c r="A312" s="25" t="s">
        <v>106</v>
      </c>
      <c r="B312" s="25" t="s">
        <v>16</v>
      </c>
      <c r="C312" s="49" t="s">
        <v>50</v>
      </c>
      <c r="D312" s="25" t="s">
        <v>18</v>
      </c>
      <c r="E312" s="26">
        <v>37540</v>
      </c>
      <c r="F312" s="27">
        <f t="shared" si="166"/>
        <v>594</v>
      </c>
      <c r="G312" s="27">
        <v>22298760</v>
      </c>
      <c r="H312" s="27">
        <v>268000</v>
      </c>
      <c r="I312" s="27">
        <v>527736</v>
      </c>
      <c r="J312" s="27">
        <f t="shared" si="163"/>
        <v>23094496</v>
      </c>
      <c r="K312" s="26">
        <v>37540</v>
      </c>
      <c r="L312" s="27">
        <f t="shared" si="167"/>
        <v>540</v>
      </c>
      <c r="M312" s="27">
        <v>20271600</v>
      </c>
      <c r="N312" s="27">
        <v>268000</v>
      </c>
      <c r="O312" s="27">
        <v>0</v>
      </c>
      <c r="P312" s="27">
        <f t="shared" si="164"/>
        <v>20539600</v>
      </c>
      <c r="Q312" s="20">
        <v>37540</v>
      </c>
      <c r="R312" s="27">
        <f t="shared" si="168"/>
        <v>540</v>
      </c>
      <c r="S312" s="27">
        <v>20271600</v>
      </c>
      <c r="T312" s="27">
        <v>268000</v>
      </c>
      <c r="U312" s="27">
        <v>0</v>
      </c>
      <c r="V312" s="27">
        <f t="shared" si="165"/>
        <v>20539600</v>
      </c>
    </row>
    <row r="313" spans="1:22" ht="42.75" hidden="1" thickBot="1" x14ac:dyDescent="0.25">
      <c r="A313" s="25" t="s">
        <v>106</v>
      </c>
      <c r="B313" s="25" t="s">
        <v>16</v>
      </c>
      <c r="C313" s="49" t="s">
        <v>52</v>
      </c>
      <c r="D313" s="25" t="s">
        <v>22</v>
      </c>
      <c r="E313" s="26">
        <v>545</v>
      </c>
      <c r="F313" s="27">
        <f t="shared" si="166"/>
        <v>6796.5009174311926</v>
      </c>
      <c r="G313" s="27">
        <v>3704093</v>
      </c>
      <c r="H313" s="27">
        <v>0</v>
      </c>
      <c r="I313" s="27">
        <v>7203</v>
      </c>
      <c r="J313" s="27">
        <f t="shared" si="163"/>
        <v>3711296</v>
      </c>
      <c r="K313" s="26">
        <v>545</v>
      </c>
      <c r="L313" s="27">
        <f t="shared" si="167"/>
        <v>6172.0917431192656</v>
      </c>
      <c r="M313" s="27">
        <v>3363790</v>
      </c>
      <c r="N313" s="27">
        <v>0</v>
      </c>
      <c r="O313" s="27">
        <v>0</v>
      </c>
      <c r="P313" s="27">
        <f t="shared" si="164"/>
        <v>3363790</v>
      </c>
      <c r="Q313" s="20">
        <v>545</v>
      </c>
      <c r="R313" s="27">
        <f t="shared" si="168"/>
        <v>6172.0917431192656</v>
      </c>
      <c r="S313" s="27">
        <v>3363790</v>
      </c>
      <c r="T313" s="27">
        <v>0</v>
      </c>
      <c r="U313" s="27">
        <v>0</v>
      </c>
      <c r="V313" s="27">
        <f t="shared" si="165"/>
        <v>3363790</v>
      </c>
    </row>
    <row r="314" spans="1:22" ht="42.75" hidden="1" thickBot="1" x14ac:dyDescent="0.25">
      <c r="A314" s="25" t="s">
        <v>106</v>
      </c>
      <c r="B314" s="25" t="s">
        <v>16</v>
      </c>
      <c r="C314" s="25" t="s">
        <v>185</v>
      </c>
      <c r="D314" s="25" t="s">
        <v>22</v>
      </c>
      <c r="E314" s="26">
        <v>2301</v>
      </c>
      <c r="F314" s="27">
        <f t="shared" si="166"/>
        <v>1309.9000434593654</v>
      </c>
      <c r="G314" s="27">
        <v>3014080</v>
      </c>
      <c r="H314" s="27">
        <v>0</v>
      </c>
      <c r="I314" s="27">
        <v>20412</v>
      </c>
      <c r="J314" s="27">
        <f t="shared" si="163"/>
        <v>3034492</v>
      </c>
      <c r="K314" s="26">
        <v>2301</v>
      </c>
      <c r="L314" s="27">
        <f t="shared" si="167"/>
        <v>1170</v>
      </c>
      <c r="M314" s="27">
        <v>2692170</v>
      </c>
      <c r="N314" s="27">
        <v>0</v>
      </c>
      <c r="O314" s="27">
        <v>21288</v>
      </c>
      <c r="P314" s="27">
        <f t="shared" si="164"/>
        <v>2713458</v>
      </c>
      <c r="Q314" s="20">
        <v>2301</v>
      </c>
      <c r="R314" s="27">
        <f t="shared" si="168"/>
        <v>1170</v>
      </c>
      <c r="S314" s="27">
        <v>2692170</v>
      </c>
      <c r="T314" s="27">
        <v>0</v>
      </c>
      <c r="U314" s="27">
        <v>21288</v>
      </c>
      <c r="V314" s="27">
        <f t="shared" si="165"/>
        <v>2713458</v>
      </c>
    </row>
    <row r="315" spans="1:22" ht="42.75" hidden="1" thickBot="1" x14ac:dyDescent="0.25">
      <c r="A315" s="25" t="s">
        <v>106</v>
      </c>
      <c r="B315" s="25" t="s">
        <v>16</v>
      </c>
      <c r="C315" s="49" t="s">
        <v>48</v>
      </c>
      <c r="D315" s="25" t="s">
        <v>22</v>
      </c>
      <c r="E315" s="26">
        <v>2517</v>
      </c>
      <c r="F315" s="27">
        <f t="shared" si="166"/>
        <v>1618.8001589193484</v>
      </c>
      <c r="G315" s="27">
        <v>4074520</v>
      </c>
      <c r="H315" s="27">
        <v>0</v>
      </c>
      <c r="I315" s="27">
        <v>33267</v>
      </c>
      <c r="J315" s="27">
        <f t="shared" si="163"/>
        <v>4107787</v>
      </c>
      <c r="K315" s="26">
        <v>2517</v>
      </c>
      <c r="L315" s="27">
        <f t="shared" si="167"/>
        <v>1443</v>
      </c>
      <c r="M315" s="27">
        <v>3632031</v>
      </c>
      <c r="N315" s="27">
        <v>0</v>
      </c>
      <c r="O315" s="27">
        <v>23287</v>
      </c>
      <c r="P315" s="27">
        <f t="shared" si="164"/>
        <v>3655318</v>
      </c>
      <c r="Q315" s="20">
        <v>2517</v>
      </c>
      <c r="R315" s="27">
        <f t="shared" si="168"/>
        <v>1443</v>
      </c>
      <c r="S315" s="27">
        <v>3632031</v>
      </c>
      <c r="T315" s="27">
        <v>0</v>
      </c>
      <c r="U315" s="27">
        <v>23287</v>
      </c>
      <c r="V315" s="27">
        <f t="shared" si="165"/>
        <v>3655318</v>
      </c>
    </row>
    <row r="316" spans="1:22" ht="42.75" hidden="1" thickBot="1" x14ac:dyDescent="0.25">
      <c r="A316" s="25" t="s">
        <v>106</v>
      </c>
      <c r="B316" s="25" t="s">
        <v>16</v>
      </c>
      <c r="C316" s="49" t="s">
        <v>49</v>
      </c>
      <c r="D316" s="25" t="s">
        <v>22</v>
      </c>
      <c r="E316" s="26">
        <v>1946</v>
      </c>
      <c r="F316" s="27">
        <f t="shared" si="166"/>
        <v>2689</v>
      </c>
      <c r="G316" s="27">
        <v>5232794</v>
      </c>
      <c r="H316" s="27">
        <v>0</v>
      </c>
      <c r="I316" s="27">
        <v>25720</v>
      </c>
      <c r="J316" s="27">
        <f t="shared" si="163"/>
        <v>5258514</v>
      </c>
      <c r="K316" s="26">
        <v>1946</v>
      </c>
      <c r="L316" s="27">
        <f t="shared" si="167"/>
        <v>2400</v>
      </c>
      <c r="M316" s="27">
        <v>4670400</v>
      </c>
      <c r="N316" s="27">
        <v>0</v>
      </c>
      <c r="O316" s="27">
        <v>18504</v>
      </c>
      <c r="P316" s="27">
        <f t="shared" si="164"/>
        <v>4688904</v>
      </c>
      <c r="Q316" s="20">
        <v>1946</v>
      </c>
      <c r="R316" s="27">
        <f t="shared" si="168"/>
        <v>2400</v>
      </c>
      <c r="S316" s="27">
        <v>4670400</v>
      </c>
      <c r="T316" s="27">
        <v>0</v>
      </c>
      <c r="U316" s="27">
        <v>18504</v>
      </c>
      <c r="V316" s="27">
        <f t="shared" si="165"/>
        <v>4688904</v>
      </c>
    </row>
    <row r="317" spans="1:22" ht="74.25" hidden="1" thickBot="1" x14ac:dyDescent="0.25">
      <c r="A317" s="25" t="s">
        <v>106</v>
      </c>
      <c r="B317" s="25" t="s">
        <v>16</v>
      </c>
      <c r="C317" s="25" t="s">
        <v>23</v>
      </c>
      <c r="D317" s="25" t="s">
        <v>24</v>
      </c>
      <c r="E317" s="26">
        <v>397</v>
      </c>
      <c r="F317" s="27">
        <f t="shared" si="166"/>
        <v>5091.4357682619648</v>
      </c>
      <c r="G317" s="27">
        <v>2021300</v>
      </c>
      <c r="H317" s="27">
        <v>0</v>
      </c>
      <c r="I317" s="27">
        <v>0</v>
      </c>
      <c r="J317" s="27">
        <f t="shared" si="163"/>
        <v>2021300</v>
      </c>
      <c r="K317" s="26">
        <v>397</v>
      </c>
      <c r="L317" s="27">
        <f t="shared" si="167"/>
        <v>3564.2317380352647</v>
      </c>
      <c r="M317" s="27">
        <v>1415000</v>
      </c>
      <c r="N317" s="27">
        <v>0</v>
      </c>
      <c r="O317" s="27">
        <v>0</v>
      </c>
      <c r="P317" s="27">
        <f t="shared" si="164"/>
        <v>1415000</v>
      </c>
      <c r="Q317" s="20">
        <v>397</v>
      </c>
      <c r="R317" s="27">
        <f t="shared" si="168"/>
        <v>3564.2317380352647</v>
      </c>
      <c r="S317" s="27">
        <v>1415000</v>
      </c>
      <c r="T317" s="27">
        <v>0</v>
      </c>
      <c r="U317" s="27">
        <v>0</v>
      </c>
      <c r="V317" s="27">
        <f t="shared" si="165"/>
        <v>1415000</v>
      </c>
    </row>
    <row r="318" spans="1:22" ht="53.25" hidden="1" thickBot="1" x14ac:dyDescent="0.25">
      <c r="A318" s="25" t="s">
        <v>106</v>
      </c>
      <c r="B318" s="25" t="s">
        <v>16</v>
      </c>
      <c r="C318" s="25" t="s">
        <v>27</v>
      </c>
      <c r="D318" s="25" t="s">
        <v>28</v>
      </c>
      <c r="E318" s="26">
        <v>60</v>
      </c>
      <c r="F318" s="27">
        <f t="shared" si="166"/>
        <v>79136.666666666672</v>
      </c>
      <c r="G318" s="27">
        <v>4748200</v>
      </c>
      <c r="H318" s="27">
        <v>0</v>
      </c>
      <c r="I318" s="27">
        <v>0</v>
      </c>
      <c r="J318" s="27">
        <f t="shared" si="163"/>
        <v>4748200</v>
      </c>
      <c r="K318" s="26">
        <v>60</v>
      </c>
      <c r="L318" s="27">
        <f t="shared" si="167"/>
        <v>55396.666666666664</v>
      </c>
      <c r="M318" s="27">
        <v>3323800</v>
      </c>
      <c r="N318" s="27">
        <v>0</v>
      </c>
      <c r="O318" s="27">
        <v>0</v>
      </c>
      <c r="P318" s="27">
        <f t="shared" si="164"/>
        <v>3323800</v>
      </c>
      <c r="Q318" s="20">
        <v>60</v>
      </c>
      <c r="R318" s="27">
        <f t="shared" si="168"/>
        <v>55396.666666666664</v>
      </c>
      <c r="S318" s="27">
        <v>3323800</v>
      </c>
      <c r="T318" s="27">
        <v>0</v>
      </c>
      <c r="U318" s="27">
        <v>0</v>
      </c>
      <c r="V318" s="27">
        <f t="shared" si="165"/>
        <v>3323800</v>
      </c>
    </row>
    <row r="319" spans="1:22" ht="42.75" hidden="1" thickBot="1" x14ac:dyDescent="0.25">
      <c r="A319" s="25" t="s">
        <v>106</v>
      </c>
      <c r="B319" s="25" t="s">
        <v>29</v>
      </c>
      <c r="C319" s="25" t="s">
        <v>70</v>
      </c>
      <c r="D319" s="25" t="s">
        <v>71</v>
      </c>
      <c r="E319" s="26">
        <v>250</v>
      </c>
      <c r="F319" s="27">
        <v>24900</v>
      </c>
      <c r="G319" s="27">
        <f t="shared" ref="G319:G320" si="169">ROUND(E319*F319,2)</f>
        <v>6225000</v>
      </c>
      <c r="H319" s="27">
        <v>0</v>
      </c>
      <c r="I319" s="27">
        <v>0</v>
      </c>
      <c r="J319" s="27">
        <f t="shared" si="163"/>
        <v>6225000</v>
      </c>
      <c r="K319" s="26">
        <v>250</v>
      </c>
      <c r="L319" s="27">
        <v>24900</v>
      </c>
      <c r="M319" s="27">
        <f t="shared" ref="M319:M338" si="170">ROUND(K319*L319,2)</f>
        <v>6225000</v>
      </c>
      <c r="N319" s="27">
        <v>0</v>
      </c>
      <c r="O319" s="27">
        <v>0</v>
      </c>
      <c r="P319" s="27">
        <f t="shared" si="164"/>
        <v>6225000</v>
      </c>
      <c r="Q319" s="20">
        <v>250</v>
      </c>
      <c r="R319" s="27">
        <v>24900</v>
      </c>
      <c r="S319" s="27">
        <f t="shared" ref="S319:S340" si="171">ROUND(Q319*R319,2)</f>
        <v>6225000</v>
      </c>
      <c r="T319" s="27">
        <v>0</v>
      </c>
      <c r="U319" s="27">
        <v>0</v>
      </c>
      <c r="V319" s="27">
        <f t="shared" si="165"/>
        <v>6225000</v>
      </c>
    </row>
    <row r="320" spans="1:22" ht="32.25" hidden="1" thickBot="1" x14ac:dyDescent="0.25">
      <c r="A320" s="25" t="s">
        <v>106</v>
      </c>
      <c r="B320" s="25" t="s">
        <v>29</v>
      </c>
      <c r="C320" s="25" t="s">
        <v>30</v>
      </c>
      <c r="D320" s="25" t="s">
        <v>31</v>
      </c>
      <c r="E320" s="26">
        <v>1196</v>
      </c>
      <c r="F320" s="27">
        <v>12303.17726</v>
      </c>
      <c r="G320" s="27">
        <f t="shared" si="169"/>
        <v>14714600</v>
      </c>
      <c r="H320" s="27">
        <v>0</v>
      </c>
      <c r="I320" s="27">
        <v>0</v>
      </c>
      <c r="J320" s="27">
        <f t="shared" si="163"/>
        <v>14714600</v>
      </c>
      <c r="K320" s="26">
        <v>1196</v>
      </c>
      <c r="L320" s="27">
        <v>12303.17726</v>
      </c>
      <c r="M320" s="27">
        <f t="shared" si="170"/>
        <v>14714600</v>
      </c>
      <c r="N320" s="27">
        <v>0</v>
      </c>
      <c r="O320" s="27">
        <v>0</v>
      </c>
      <c r="P320" s="27">
        <f t="shared" si="164"/>
        <v>14714600</v>
      </c>
      <c r="Q320" s="20">
        <v>1196</v>
      </c>
      <c r="R320" s="27">
        <v>12303.17726</v>
      </c>
      <c r="S320" s="27">
        <f t="shared" si="171"/>
        <v>14714600</v>
      </c>
      <c r="T320" s="27">
        <v>0</v>
      </c>
      <c r="U320" s="27">
        <v>0</v>
      </c>
      <c r="V320" s="27">
        <f t="shared" si="165"/>
        <v>14714600</v>
      </c>
    </row>
    <row r="321" spans="1:22" ht="13.5" hidden="1" thickBot="1" x14ac:dyDescent="0.25">
      <c r="A321" s="49" t="s">
        <v>54</v>
      </c>
      <c r="B321" s="49"/>
      <c r="C321" s="49"/>
      <c r="D321" s="49"/>
      <c r="E321" s="26"/>
      <c r="F321" s="27"/>
      <c r="G321" s="28">
        <f>SUM(G309:G320)</f>
        <v>78864769.5</v>
      </c>
      <c r="H321" s="28">
        <f t="shared" ref="H321:V321" si="172">SUM(H309:H320)</f>
        <v>268000</v>
      </c>
      <c r="I321" s="28">
        <f t="shared" si="172"/>
        <v>801330.5</v>
      </c>
      <c r="J321" s="28">
        <f t="shared" si="172"/>
        <v>79934100</v>
      </c>
      <c r="K321" s="26"/>
      <c r="L321" s="28"/>
      <c r="M321" s="28">
        <f t="shared" si="172"/>
        <v>70298211</v>
      </c>
      <c r="N321" s="28">
        <f t="shared" si="172"/>
        <v>268000</v>
      </c>
      <c r="O321" s="28">
        <f t="shared" si="172"/>
        <v>63089</v>
      </c>
      <c r="P321" s="28">
        <f t="shared" si="172"/>
        <v>70629300</v>
      </c>
      <c r="Q321" s="20"/>
      <c r="R321" s="28"/>
      <c r="S321" s="28">
        <f t="shared" si="172"/>
        <v>70298211</v>
      </c>
      <c r="T321" s="28">
        <f t="shared" si="172"/>
        <v>268000</v>
      </c>
      <c r="U321" s="28">
        <f t="shared" si="172"/>
        <v>63089</v>
      </c>
      <c r="V321" s="28">
        <f t="shared" si="172"/>
        <v>70629300</v>
      </c>
    </row>
    <row r="322" spans="1:22" ht="42.75" hidden="1" thickBot="1" x14ac:dyDescent="0.25">
      <c r="A322" s="25" t="s">
        <v>107</v>
      </c>
      <c r="B322" s="25" t="s">
        <v>16</v>
      </c>
      <c r="C322" s="25" t="s">
        <v>17</v>
      </c>
      <c r="D322" s="25" t="s">
        <v>18</v>
      </c>
      <c r="E322" s="26">
        <v>167</v>
      </c>
      <c r="F322" s="27">
        <v>1874.19</v>
      </c>
      <c r="G322" s="27">
        <f>ROUND(E322*F322,2)</f>
        <v>312989.73</v>
      </c>
      <c r="H322" s="27">
        <v>0</v>
      </c>
      <c r="I322" s="27">
        <v>10.27</v>
      </c>
      <c r="J322" s="27">
        <f t="shared" ref="J322:J333" si="173">G322+H322+I322</f>
        <v>313000</v>
      </c>
      <c r="K322" s="26">
        <v>167</v>
      </c>
      <c r="L322" s="27">
        <v>388</v>
      </c>
      <c r="M322" s="27">
        <f t="shared" si="170"/>
        <v>64796</v>
      </c>
      <c r="N322" s="27">
        <v>0</v>
      </c>
      <c r="O322" s="27">
        <v>4</v>
      </c>
      <c r="P322" s="27">
        <f t="shared" ref="P322:P333" si="174">M322+N322+O322</f>
        <v>64800</v>
      </c>
      <c r="Q322" s="20">
        <v>167</v>
      </c>
      <c r="R322" s="27">
        <v>388</v>
      </c>
      <c r="S322" s="27">
        <f t="shared" si="171"/>
        <v>64796</v>
      </c>
      <c r="T322" s="27">
        <v>0</v>
      </c>
      <c r="U322" s="27">
        <v>4</v>
      </c>
      <c r="V322" s="27">
        <f t="shared" ref="V322:V333" si="175">S322+T322+U322</f>
        <v>64800</v>
      </c>
    </row>
    <row r="323" spans="1:22" ht="32.25" hidden="1" thickBot="1" x14ac:dyDescent="0.25">
      <c r="A323" s="25" t="s">
        <v>107</v>
      </c>
      <c r="B323" s="25" t="s">
        <v>16</v>
      </c>
      <c r="C323" s="25" t="s">
        <v>60</v>
      </c>
      <c r="D323" s="25" t="s">
        <v>61</v>
      </c>
      <c r="E323" s="26">
        <v>350</v>
      </c>
      <c r="F323" s="27">
        <v>5461.12</v>
      </c>
      <c r="G323" s="27">
        <f t="shared" ref="G323:G340" si="176">ROUND(E323*F323,2)</f>
        <v>1911392</v>
      </c>
      <c r="H323" s="27">
        <v>0</v>
      </c>
      <c r="I323" s="27">
        <v>8</v>
      </c>
      <c r="J323" s="27">
        <f t="shared" si="173"/>
        <v>1911400</v>
      </c>
      <c r="K323" s="26">
        <v>350</v>
      </c>
      <c r="L323" s="27">
        <v>4790</v>
      </c>
      <c r="M323" s="27">
        <f t="shared" si="170"/>
        <v>1676500</v>
      </c>
      <c r="N323" s="27">
        <v>0</v>
      </c>
      <c r="O323" s="27">
        <v>6300</v>
      </c>
      <c r="P323" s="27">
        <f t="shared" si="174"/>
        <v>1682800</v>
      </c>
      <c r="Q323" s="20">
        <v>350</v>
      </c>
      <c r="R323" s="27">
        <v>4790</v>
      </c>
      <c r="S323" s="27">
        <f t="shared" si="171"/>
        <v>1676500</v>
      </c>
      <c r="T323" s="27">
        <v>0</v>
      </c>
      <c r="U323" s="27">
        <v>6300</v>
      </c>
      <c r="V323" s="27">
        <f t="shared" si="175"/>
        <v>1682800</v>
      </c>
    </row>
    <row r="324" spans="1:22" ht="42.75" hidden="1" thickBot="1" x14ac:dyDescent="0.25">
      <c r="A324" s="25" t="s">
        <v>107</v>
      </c>
      <c r="B324" s="25" t="s">
        <v>16</v>
      </c>
      <c r="C324" s="25" t="s">
        <v>21</v>
      </c>
      <c r="D324" s="25" t="s">
        <v>18</v>
      </c>
      <c r="E324" s="26">
        <v>44</v>
      </c>
      <c r="F324" s="27">
        <v>640</v>
      </c>
      <c r="G324" s="27">
        <f t="shared" si="176"/>
        <v>28160</v>
      </c>
      <c r="H324" s="27">
        <v>0</v>
      </c>
      <c r="I324" s="27">
        <v>0</v>
      </c>
      <c r="J324" s="27">
        <f t="shared" si="173"/>
        <v>28160</v>
      </c>
      <c r="K324" s="26">
        <v>44</v>
      </c>
      <c r="L324" s="27">
        <v>630</v>
      </c>
      <c r="M324" s="27">
        <f t="shared" si="170"/>
        <v>27720</v>
      </c>
      <c r="N324" s="27">
        <v>0</v>
      </c>
      <c r="O324" s="27">
        <v>0</v>
      </c>
      <c r="P324" s="27">
        <f t="shared" si="174"/>
        <v>27720</v>
      </c>
      <c r="Q324" s="20">
        <v>44</v>
      </c>
      <c r="R324" s="27">
        <v>630</v>
      </c>
      <c r="S324" s="27">
        <f t="shared" si="171"/>
        <v>27720</v>
      </c>
      <c r="T324" s="27">
        <v>0</v>
      </c>
      <c r="U324" s="27">
        <v>0</v>
      </c>
      <c r="V324" s="27">
        <f t="shared" si="175"/>
        <v>27720</v>
      </c>
    </row>
    <row r="325" spans="1:22" ht="42.75" hidden="1" thickBot="1" x14ac:dyDescent="0.25">
      <c r="A325" s="25" t="s">
        <v>107</v>
      </c>
      <c r="B325" s="25" t="s">
        <v>16</v>
      </c>
      <c r="C325" s="49" t="s">
        <v>50</v>
      </c>
      <c r="D325" s="25" t="s">
        <v>18</v>
      </c>
      <c r="E325" s="26">
        <v>9250</v>
      </c>
      <c r="F325" s="27">
        <f>G325/E325</f>
        <v>1778.3783783783783</v>
      </c>
      <c r="G325" s="27">
        <v>16450000</v>
      </c>
      <c r="H325" s="27">
        <v>890500</v>
      </c>
      <c r="I325" s="27">
        <v>707320</v>
      </c>
      <c r="J325" s="27">
        <f t="shared" si="173"/>
        <v>18047820</v>
      </c>
      <c r="K325" s="26">
        <v>9250</v>
      </c>
      <c r="L325" s="27">
        <f>M325/K325</f>
        <v>1762.3891891891892</v>
      </c>
      <c r="M325" s="27">
        <v>16302100</v>
      </c>
      <c r="N325" s="27">
        <v>890500</v>
      </c>
      <c r="O325" s="27">
        <v>708120</v>
      </c>
      <c r="P325" s="27">
        <f t="shared" si="174"/>
        <v>17900720</v>
      </c>
      <c r="Q325" s="20">
        <v>9250</v>
      </c>
      <c r="R325" s="27">
        <f>S325/Q325</f>
        <v>1762.3891891891892</v>
      </c>
      <c r="S325" s="27">
        <v>16302100</v>
      </c>
      <c r="T325" s="27">
        <v>890500</v>
      </c>
      <c r="U325" s="27">
        <v>708120</v>
      </c>
      <c r="V325" s="27">
        <f t="shared" si="175"/>
        <v>17900720</v>
      </c>
    </row>
    <row r="326" spans="1:22" ht="42.75" hidden="1" thickBot="1" x14ac:dyDescent="0.25">
      <c r="A326" s="25" t="s">
        <v>107</v>
      </c>
      <c r="B326" s="25" t="s">
        <v>16</v>
      </c>
      <c r="C326" s="49" t="s">
        <v>51</v>
      </c>
      <c r="D326" s="25" t="s">
        <v>22</v>
      </c>
      <c r="E326" s="26">
        <v>260</v>
      </c>
      <c r="F326" s="27">
        <v>4420</v>
      </c>
      <c r="G326" s="27">
        <f t="shared" si="176"/>
        <v>1149200</v>
      </c>
      <c r="H326" s="27">
        <v>0</v>
      </c>
      <c r="I326" s="27">
        <v>0</v>
      </c>
      <c r="J326" s="27">
        <f t="shared" si="173"/>
        <v>1149200</v>
      </c>
      <c r="K326" s="26">
        <v>260</v>
      </c>
      <c r="L326" s="27">
        <v>1260</v>
      </c>
      <c r="M326" s="27">
        <f t="shared" si="170"/>
        <v>327600</v>
      </c>
      <c r="N326" s="27">
        <v>0</v>
      </c>
      <c r="O326" s="27">
        <v>0</v>
      </c>
      <c r="P326" s="27">
        <f t="shared" si="174"/>
        <v>327600</v>
      </c>
      <c r="Q326" s="20">
        <v>260</v>
      </c>
      <c r="R326" s="27">
        <v>1260</v>
      </c>
      <c r="S326" s="27">
        <f t="shared" si="171"/>
        <v>327600</v>
      </c>
      <c r="T326" s="27">
        <v>0</v>
      </c>
      <c r="U326" s="27">
        <v>0</v>
      </c>
      <c r="V326" s="27">
        <f t="shared" si="175"/>
        <v>327600</v>
      </c>
    </row>
    <row r="327" spans="1:22" ht="42.75" hidden="1" thickBot="1" x14ac:dyDescent="0.25">
      <c r="A327" s="25" t="s">
        <v>107</v>
      </c>
      <c r="B327" s="25" t="s">
        <v>16</v>
      </c>
      <c r="C327" s="49" t="s">
        <v>52</v>
      </c>
      <c r="D327" s="25" t="s">
        <v>22</v>
      </c>
      <c r="E327" s="26">
        <v>140</v>
      </c>
      <c r="F327" s="27">
        <v>3900</v>
      </c>
      <c r="G327" s="27">
        <f t="shared" si="176"/>
        <v>546000</v>
      </c>
      <c r="H327" s="27">
        <v>0</v>
      </c>
      <c r="I327" s="27">
        <v>0</v>
      </c>
      <c r="J327" s="27">
        <f t="shared" si="173"/>
        <v>546000</v>
      </c>
      <c r="K327" s="26">
        <v>140</v>
      </c>
      <c r="L327" s="27">
        <v>1730</v>
      </c>
      <c r="M327" s="27">
        <f t="shared" si="170"/>
        <v>242200</v>
      </c>
      <c r="N327" s="27">
        <v>0</v>
      </c>
      <c r="O327" s="27">
        <v>0</v>
      </c>
      <c r="P327" s="27">
        <f t="shared" si="174"/>
        <v>242200</v>
      </c>
      <c r="Q327" s="20">
        <v>140</v>
      </c>
      <c r="R327" s="27">
        <v>1730</v>
      </c>
      <c r="S327" s="27">
        <f t="shared" si="171"/>
        <v>242200</v>
      </c>
      <c r="T327" s="27">
        <v>0</v>
      </c>
      <c r="U327" s="27">
        <v>0</v>
      </c>
      <c r="V327" s="27">
        <f t="shared" si="175"/>
        <v>242200</v>
      </c>
    </row>
    <row r="328" spans="1:22" ht="42.75" hidden="1" thickBot="1" x14ac:dyDescent="0.25">
      <c r="A328" s="25" t="s">
        <v>107</v>
      </c>
      <c r="B328" s="25" t="s">
        <v>16</v>
      </c>
      <c r="C328" s="25" t="s">
        <v>185</v>
      </c>
      <c r="D328" s="25" t="s">
        <v>22</v>
      </c>
      <c r="E328" s="26">
        <v>920</v>
      </c>
      <c r="F328" s="27">
        <v>1660</v>
      </c>
      <c r="G328" s="27">
        <f t="shared" si="176"/>
        <v>1527200</v>
      </c>
      <c r="H328" s="27">
        <v>0</v>
      </c>
      <c r="I328" s="27">
        <v>0</v>
      </c>
      <c r="J328" s="27">
        <f t="shared" si="173"/>
        <v>1527200</v>
      </c>
      <c r="K328" s="26">
        <v>920</v>
      </c>
      <c r="L328" s="27">
        <v>910</v>
      </c>
      <c r="M328" s="27">
        <f t="shared" si="170"/>
        <v>837200</v>
      </c>
      <c r="N328" s="27">
        <v>0</v>
      </c>
      <c r="O328" s="27">
        <v>0</v>
      </c>
      <c r="P328" s="27">
        <f t="shared" si="174"/>
        <v>837200</v>
      </c>
      <c r="Q328" s="20">
        <v>920</v>
      </c>
      <c r="R328" s="27">
        <v>910</v>
      </c>
      <c r="S328" s="27">
        <f t="shared" si="171"/>
        <v>837200</v>
      </c>
      <c r="T328" s="27">
        <v>0</v>
      </c>
      <c r="U328" s="27">
        <v>0</v>
      </c>
      <c r="V328" s="27">
        <f t="shared" si="175"/>
        <v>837200</v>
      </c>
    </row>
    <row r="329" spans="1:22" ht="42.75" hidden="1" thickBot="1" x14ac:dyDescent="0.25">
      <c r="A329" s="25" t="s">
        <v>107</v>
      </c>
      <c r="B329" s="25" t="s">
        <v>16</v>
      </c>
      <c r="C329" s="49" t="s">
        <v>48</v>
      </c>
      <c r="D329" s="25" t="s">
        <v>22</v>
      </c>
      <c r="E329" s="26">
        <v>328</v>
      </c>
      <c r="F329" s="27">
        <v>1790</v>
      </c>
      <c r="G329" s="27">
        <f t="shared" si="176"/>
        <v>587120</v>
      </c>
      <c r="H329" s="27">
        <v>0</v>
      </c>
      <c r="I329" s="27">
        <v>0</v>
      </c>
      <c r="J329" s="27">
        <f t="shared" si="173"/>
        <v>587120</v>
      </c>
      <c r="K329" s="26">
        <v>328</v>
      </c>
      <c r="L329" s="27">
        <v>1470</v>
      </c>
      <c r="M329" s="27">
        <f t="shared" si="170"/>
        <v>482160</v>
      </c>
      <c r="N329" s="27">
        <v>0</v>
      </c>
      <c r="O329" s="27">
        <v>0</v>
      </c>
      <c r="P329" s="27">
        <f t="shared" si="174"/>
        <v>482160</v>
      </c>
      <c r="Q329" s="20">
        <v>328</v>
      </c>
      <c r="R329" s="27">
        <v>1470</v>
      </c>
      <c r="S329" s="27">
        <f t="shared" si="171"/>
        <v>482160</v>
      </c>
      <c r="T329" s="27">
        <v>0</v>
      </c>
      <c r="U329" s="27">
        <v>0</v>
      </c>
      <c r="V329" s="27">
        <f t="shared" si="175"/>
        <v>482160</v>
      </c>
    </row>
    <row r="330" spans="1:22" ht="74.25" hidden="1" thickBot="1" x14ac:dyDescent="0.25">
      <c r="A330" s="25" t="s">
        <v>107</v>
      </c>
      <c r="B330" s="25" t="s">
        <v>16</v>
      </c>
      <c r="C330" s="25" t="s">
        <v>23</v>
      </c>
      <c r="D330" s="25" t="s">
        <v>24</v>
      </c>
      <c r="E330" s="26">
        <v>345</v>
      </c>
      <c r="F330" s="27">
        <v>6382</v>
      </c>
      <c r="G330" s="27">
        <f t="shared" si="176"/>
        <v>2201790</v>
      </c>
      <c r="H330" s="27">
        <v>0</v>
      </c>
      <c r="I330" s="27">
        <v>310</v>
      </c>
      <c r="J330" s="27">
        <f t="shared" si="173"/>
        <v>2202100</v>
      </c>
      <c r="K330" s="26">
        <v>345</v>
      </c>
      <c r="L330" s="27">
        <f>M330/K330</f>
        <v>6677.391304347826</v>
      </c>
      <c r="M330" s="27">
        <v>2303700</v>
      </c>
      <c r="N330" s="27">
        <v>0</v>
      </c>
      <c r="O330" s="27">
        <v>0</v>
      </c>
      <c r="P330" s="27">
        <f t="shared" si="174"/>
        <v>2303700</v>
      </c>
      <c r="Q330" s="20">
        <v>345</v>
      </c>
      <c r="R330" s="27">
        <f>S330/Q330</f>
        <v>6677.391304347826</v>
      </c>
      <c r="S330" s="27">
        <v>2303700</v>
      </c>
      <c r="T330" s="27">
        <v>0</v>
      </c>
      <c r="U330" s="27">
        <v>0</v>
      </c>
      <c r="V330" s="27">
        <f t="shared" si="175"/>
        <v>2303700</v>
      </c>
    </row>
    <row r="331" spans="1:22" ht="53.25" hidden="1" thickBot="1" x14ac:dyDescent="0.25">
      <c r="A331" s="25" t="s">
        <v>107</v>
      </c>
      <c r="B331" s="25" t="s">
        <v>16</v>
      </c>
      <c r="C331" s="25" t="s">
        <v>27</v>
      </c>
      <c r="D331" s="25" t="s">
        <v>28</v>
      </c>
      <c r="E331" s="26">
        <v>17</v>
      </c>
      <c r="F331" s="27">
        <v>26135</v>
      </c>
      <c r="G331" s="27">
        <f t="shared" si="176"/>
        <v>444295</v>
      </c>
      <c r="H331" s="27">
        <v>0</v>
      </c>
      <c r="I331" s="27">
        <v>5</v>
      </c>
      <c r="J331" s="27">
        <f t="shared" si="173"/>
        <v>444300</v>
      </c>
      <c r="K331" s="26">
        <v>17</v>
      </c>
      <c r="L331" s="27">
        <f>M331/K331</f>
        <v>25352.941176470587</v>
      </c>
      <c r="M331" s="27">
        <v>431000</v>
      </c>
      <c r="N331" s="27">
        <v>0</v>
      </c>
      <c r="O331" s="27">
        <v>0</v>
      </c>
      <c r="P331" s="27">
        <f t="shared" si="174"/>
        <v>431000</v>
      </c>
      <c r="Q331" s="20">
        <v>17</v>
      </c>
      <c r="R331" s="27">
        <f>S331/Q331</f>
        <v>25352.941176470587</v>
      </c>
      <c r="S331" s="27">
        <v>431000</v>
      </c>
      <c r="T331" s="27">
        <v>0</v>
      </c>
      <c r="U331" s="27">
        <v>0</v>
      </c>
      <c r="V331" s="27">
        <f t="shared" si="175"/>
        <v>431000</v>
      </c>
    </row>
    <row r="332" spans="1:22" ht="42.75" hidden="1" thickBot="1" x14ac:dyDescent="0.25">
      <c r="A332" s="25" t="s">
        <v>107</v>
      </c>
      <c r="B332" s="25" t="s">
        <v>29</v>
      </c>
      <c r="C332" s="25" t="s">
        <v>70</v>
      </c>
      <c r="D332" s="25" t="s">
        <v>71</v>
      </c>
      <c r="E332" s="26">
        <v>120</v>
      </c>
      <c r="F332" s="27">
        <v>24900</v>
      </c>
      <c r="G332" s="27">
        <f t="shared" si="176"/>
        <v>2988000</v>
      </c>
      <c r="H332" s="27">
        <v>0</v>
      </c>
      <c r="I332" s="27">
        <v>0</v>
      </c>
      <c r="J332" s="27">
        <f t="shared" si="173"/>
        <v>2988000</v>
      </c>
      <c r="K332" s="26">
        <v>120</v>
      </c>
      <c r="L332" s="27">
        <v>24900</v>
      </c>
      <c r="M332" s="27">
        <f t="shared" si="170"/>
        <v>2988000</v>
      </c>
      <c r="N332" s="27">
        <v>0</v>
      </c>
      <c r="O332" s="27">
        <v>0</v>
      </c>
      <c r="P332" s="27">
        <f t="shared" si="174"/>
        <v>2988000</v>
      </c>
      <c r="Q332" s="20">
        <v>120</v>
      </c>
      <c r="R332" s="27">
        <v>24900</v>
      </c>
      <c r="S332" s="27">
        <f t="shared" si="171"/>
        <v>2988000</v>
      </c>
      <c r="T332" s="27">
        <v>0</v>
      </c>
      <c r="U332" s="27">
        <v>0</v>
      </c>
      <c r="V332" s="27">
        <f t="shared" si="175"/>
        <v>2988000</v>
      </c>
    </row>
    <row r="333" spans="1:22" ht="32.25" hidden="1" thickBot="1" x14ac:dyDescent="0.25">
      <c r="A333" s="25" t="s">
        <v>107</v>
      </c>
      <c r="B333" s="25" t="s">
        <v>29</v>
      </c>
      <c r="C333" s="25" t="s">
        <v>30</v>
      </c>
      <c r="D333" s="25" t="s">
        <v>31</v>
      </c>
      <c r="E333" s="26">
        <v>465</v>
      </c>
      <c r="F333" s="27">
        <v>11549.67741</v>
      </c>
      <c r="G333" s="27">
        <f t="shared" si="176"/>
        <v>5370600</v>
      </c>
      <c r="H333" s="27">
        <v>0</v>
      </c>
      <c r="I333" s="27">
        <v>0</v>
      </c>
      <c r="J333" s="27">
        <f t="shared" si="173"/>
        <v>5370600</v>
      </c>
      <c r="K333" s="26">
        <v>465</v>
      </c>
      <c r="L333" s="27">
        <v>11549.67741</v>
      </c>
      <c r="M333" s="27">
        <f t="shared" si="170"/>
        <v>5370600</v>
      </c>
      <c r="N333" s="27">
        <v>0</v>
      </c>
      <c r="O333" s="27">
        <v>0</v>
      </c>
      <c r="P333" s="27">
        <f t="shared" si="174"/>
        <v>5370600</v>
      </c>
      <c r="Q333" s="20">
        <v>465</v>
      </c>
      <c r="R333" s="27">
        <v>11549.67741</v>
      </c>
      <c r="S333" s="27">
        <f t="shared" si="171"/>
        <v>5370600</v>
      </c>
      <c r="T333" s="27">
        <v>0</v>
      </c>
      <c r="U333" s="27">
        <v>0</v>
      </c>
      <c r="V333" s="27">
        <f t="shared" si="175"/>
        <v>5370600</v>
      </c>
    </row>
    <row r="334" spans="1:22" ht="13.5" hidden="1" thickBot="1" x14ac:dyDescent="0.25">
      <c r="A334" s="49" t="s">
        <v>54</v>
      </c>
      <c r="B334" s="49"/>
      <c r="C334" s="49"/>
      <c r="D334" s="49"/>
      <c r="E334" s="26"/>
      <c r="F334" s="27"/>
      <c r="G334" s="28">
        <f>SUM(G322:G333)</f>
        <v>33516746.73</v>
      </c>
      <c r="H334" s="28">
        <f t="shared" ref="H334:V334" si="177">SUM(H322:H333)</f>
        <v>890500</v>
      </c>
      <c r="I334" s="28">
        <f t="shared" si="177"/>
        <v>707653.27</v>
      </c>
      <c r="J334" s="28">
        <f t="shared" si="177"/>
        <v>35114900</v>
      </c>
      <c r="K334" s="26"/>
      <c r="L334" s="28"/>
      <c r="M334" s="28">
        <f t="shared" si="177"/>
        <v>31053576</v>
      </c>
      <c r="N334" s="28">
        <f t="shared" si="177"/>
        <v>890500</v>
      </c>
      <c r="O334" s="28">
        <f t="shared" si="177"/>
        <v>714424</v>
      </c>
      <c r="P334" s="28">
        <f t="shared" si="177"/>
        <v>32658500</v>
      </c>
      <c r="Q334" s="20"/>
      <c r="R334" s="28"/>
      <c r="S334" s="28">
        <f t="shared" si="177"/>
        <v>31053576</v>
      </c>
      <c r="T334" s="28">
        <f t="shared" si="177"/>
        <v>890500</v>
      </c>
      <c r="U334" s="28">
        <f t="shared" si="177"/>
        <v>714424</v>
      </c>
      <c r="V334" s="28">
        <f t="shared" si="177"/>
        <v>32658500</v>
      </c>
    </row>
    <row r="335" spans="1:22" ht="63.75" hidden="1" thickBot="1" x14ac:dyDescent="0.25">
      <c r="A335" s="25" t="s">
        <v>108</v>
      </c>
      <c r="B335" s="25" t="s">
        <v>16</v>
      </c>
      <c r="C335" s="49" t="s">
        <v>50</v>
      </c>
      <c r="D335" s="25" t="s">
        <v>18</v>
      </c>
      <c r="E335" s="26">
        <v>12680</v>
      </c>
      <c r="F335" s="27">
        <v>912.91</v>
      </c>
      <c r="G335" s="27">
        <f t="shared" si="176"/>
        <v>11575698.800000001</v>
      </c>
      <c r="H335" s="27">
        <v>0</v>
      </c>
      <c r="I335" s="27">
        <f>4318.13+15.57+0.14</f>
        <v>4333.84</v>
      </c>
      <c r="J335" s="27">
        <f t="shared" ref="J335:J340" si="178">G335+H335+I335</f>
        <v>11580032.640000001</v>
      </c>
      <c r="K335" s="26">
        <v>12680</v>
      </c>
      <c r="L335" s="27">
        <v>845.57</v>
      </c>
      <c r="M335" s="27">
        <f t="shared" si="170"/>
        <v>10721827.6</v>
      </c>
      <c r="N335" s="27">
        <v>0</v>
      </c>
      <c r="O335" s="27">
        <v>0</v>
      </c>
      <c r="P335" s="27">
        <f t="shared" ref="P335:P340" si="179">M335+N335+O335</f>
        <v>10721827.6</v>
      </c>
      <c r="Q335" s="20">
        <v>12680</v>
      </c>
      <c r="R335" s="27">
        <v>845.57</v>
      </c>
      <c r="S335" s="27">
        <f t="shared" si="171"/>
        <v>10721827.6</v>
      </c>
      <c r="T335" s="27">
        <v>0</v>
      </c>
      <c r="U335" s="27">
        <v>0</v>
      </c>
      <c r="V335" s="27">
        <f t="shared" ref="V335:V340" si="180">S335+T335+U335</f>
        <v>10721827.6</v>
      </c>
    </row>
    <row r="336" spans="1:22" ht="63.75" hidden="1" thickBot="1" x14ac:dyDescent="0.25">
      <c r="A336" s="25" t="s">
        <v>108</v>
      </c>
      <c r="B336" s="25" t="s">
        <v>16</v>
      </c>
      <c r="C336" s="25" t="s">
        <v>185</v>
      </c>
      <c r="D336" s="25" t="s">
        <v>22</v>
      </c>
      <c r="E336" s="26">
        <v>729</v>
      </c>
      <c r="F336" s="27">
        <v>4606.8900000000003</v>
      </c>
      <c r="G336" s="27">
        <f t="shared" si="176"/>
        <v>3358422.81</v>
      </c>
      <c r="H336" s="27">
        <v>0</v>
      </c>
      <c r="I336" s="27">
        <v>2372.7199999999998</v>
      </c>
      <c r="J336" s="27">
        <f t="shared" si="178"/>
        <v>3360795.5300000003</v>
      </c>
      <c r="K336" s="26">
        <v>729</v>
      </c>
      <c r="L336" s="27">
        <v>4268.5</v>
      </c>
      <c r="M336" s="27">
        <f t="shared" si="170"/>
        <v>3111736.5</v>
      </c>
      <c r="N336" s="27">
        <v>0</v>
      </c>
      <c r="O336" s="27">
        <v>0</v>
      </c>
      <c r="P336" s="27">
        <f t="shared" si="179"/>
        <v>3111736.5</v>
      </c>
      <c r="Q336" s="20">
        <v>729</v>
      </c>
      <c r="R336" s="27">
        <v>4268.5</v>
      </c>
      <c r="S336" s="27">
        <f t="shared" si="171"/>
        <v>3111736.5</v>
      </c>
      <c r="T336" s="27">
        <v>0</v>
      </c>
      <c r="U336" s="27">
        <v>0</v>
      </c>
      <c r="V336" s="27">
        <f t="shared" si="180"/>
        <v>3111736.5</v>
      </c>
    </row>
    <row r="337" spans="1:22" ht="63.75" hidden="1" thickBot="1" x14ac:dyDescent="0.25">
      <c r="A337" s="25" t="s">
        <v>108</v>
      </c>
      <c r="B337" s="25" t="s">
        <v>16</v>
      </c>
      <c r="C337" s="49" t="s">
        <v>48</v>
      </c>
      <c r="D337" s="25" t="s">
        <v>22</v>
      </c>
      <c r="E337" s="26">
        <v>3876</v>
      </c>
      <c r="F337" s="27">
        <v>5027.18</v>
      </c>
      <c r="G337" s="27">
        <f t="shared" si="176"/>
        <v>19485349.68</v>
      </c>
      <c r="H337" s="27">
        <v>0</v>
      </c>
      <c r="I337" s="27">
        <v>10922.15</v>
      </c>
      <c r="J337" s="27">
        <f t="shared" si="178"/>
        <v>19496271.829999998</v>
      </c>
      <c r="K337" s="26">
        <v>3876</v>
      </c>
      <c r="L337" s="27">
        <v>4657.2299999999996</v>
      </c>
      <c r="M337" s="27">
        <f t="shared" si="170"/>
        <v>18051423.48</v>
      </c>
      <c r="N337" s="27">
        <v>0</v>
      </c>
      <c r="O337" s="27">
        <v>12.42</v>
      </c>
      <c r="P337" s="27">
        <f t="shared" si="179"/>
        <v>18051435.900000002</v>
      </c>
      <c r="Q337" s="20">
        <v>3876</v>
      </c>
      <c r="R337" s="27">
        <v>4657.2299999999996</v>
      </c>
      <c r="S337" s="27">
        <f t="shared" si="171"/>
        <v>18051423.48</v>
      </c>
      <c r="T337" s="27">
        <v>0</v>
      </c>
      <c r="U337" s="27">
        <v>12.42</v>
      </c>
      <c r="V337" s="27">
        <f t="shared" si="180"/>
        <v>18051435.900000002</v>
      </c>
    </row>
    <row r="338" spans="1:22" ht="63.75" hidden="1" thickBot="1" x14ac:dyDescent="0.25">
      <c r="A338" s="25" t="s">
        <v>108</v>
      </c>
      <c r="B338" s="25" t="s">
        <v>16</v>
      </c>
      <c r="C338" s="25" t="s">
        <v>109</v>
      </c>
      <c r="D338" s="25" t="s">
        <v>26</v>
      </c>
      <c r="E338" s="26">
        <v>325</v>
      </c>
      <c r="F338" s="27">
        <v>20730.8</v>
      </c>
      <c r="G338" s="27">
        <f t="shared" si="176"/>
        <v>6737510</v>
      </c>
      <c r="H338" s="27">
        <v>0</v>
      </c>
      <c r="I338" s="27">
        <v>5490</v>
      </c>
      <c r="J338" s="27">
        <f t="shared" si="178"/>
        <v>6743000</v>
      </c>
      <c r="K338" s="26">
        <v>325</v>
      </c>
      <c r="L338" s="27">
        <v>20123.07</v>
      </c>
      <c r="M338" s="27">
        <f t="shared" si="170"/>
        <v>6539997.75</v>
      </c>
      <c r="N338" s="27">
        <v>0</v>
      </c>
      <c r="O338" s="27">
        <v>2.25</v>
      </c>
      <c r="P338" s="27">
        <f t="shared" si="179"/>
        <v>6540000</v>
      </c>
      <c r="Q338" s="20">
        <v>325</v>
      </c>
      <c r="R338" s="27">
        <v>20123.07</v>
      </c>
      <c r="S338" s="27">
        <f>ROUND(Q338*R338,2)</f>
        <v>6539997.75</v>
      </c>
      <c r="T338" s="27">
        <v>0</v>
      </c>
      <c r="U338" s="27">
        <v>2.25</v>
      </c>
      <c r="V338" s="27">
        <f t="shared" si="180"/>
        <v>6540000</v>
      </c>
    </row>
    <row r="339" spans="1:22" ht="63.75" hidden="1" thickBot="1" x14ac:dyDescent="0.25">
      <c r="A339" s="25" t="s">
        <v>108</v>
      </c>
      <c r="B339" s="25" t="s">
        <v>16</v>
      </c>
      <c r="C339" s="25" t="s">
        <v>100</v>
      </c>
      <c r="D339" s="25" t="s">
        <v>28</v>
      </c>
      <c r="E339" s="26">
        <v>512</v>
      </c>
      <c r="F339" s="27">
        <v>215200</v>
      </c>
      <c r="G339" s="27">
        <f>ROUND(E339*F339,2)</f>
        <v>110182400</v>
      </c>
      <c r="H339" s="27">
        <v>1900000</v>
      </c>
      <c r="I339" s="27">
        <v>467600</v>
      </c>
      <c r="J339" s="27">
        <f t="shared" si="178"/>
        <v>112550000</v>
      </c>
      <c r="K339" s="26">
        <v>512</v>
      </c>
      <c r="L339" s="27">
        <v>185700</v>
      </c>
      <c r="M339" s="27">
        <f>ROUND(K339*L339,2)</f>
        <v>95078400</v>
      </c>
      <c r="N339" s="27">
        <v>1800000</v>
      </c>
      <c r="O339" s="27">
        <v>37.200000000000003</v>
      </c>
      <c r="P339" s="27">
        <f t="shared" si="179"/>
        <v>96878437.200000003</v>
      </c>
      <c r="Q339" s="20">
        <v>512</v>
      </c>
      <c r="R339" s="27">
        <v>185700</v>
      </c>
      <c r="S339" s="27">
        <f t="shared" si="171"/>
        <v>95078400</v>
      </c>
      <c r="T339" s="27">
        <v>1800000</v>
      </c>
      <c r="U339" s="27">
        <v>37.200000000000003</v>
      </c>
      <c r="V339" s="27">
        <f t="shared" si="180"/>
        <v>96878437.200000003</v>
      </c>
    </row>
    <row r="340" spans="1:22" ht="63.75" thickBot="1" x14ac:dyDescent="0.25">
      <c r="A340" s="25" t="s">
        <v>108</v>
      </c>
      <c r="B340" s="25" t="s">
        <v>16</v>
      </c>
      <c r="C340" s="25" t="s">
        <v>74</v>
      </c>
      <c r="D340" s="25" t="s">
        <v>28</v>
      </c>
      <c r="E340" s="26">
        <v>492</v>
      </c>
      <c r="F340" s="27">
        <v>107800</v>
      </c>
      <c r="G340" s="27">
        <f t="shared" si="176"/>
        <v>53037600</v>
      </c>
      <c r="H340" s="27">
        <v>0</v>
      </c>
      <c r="I340" s="27">
        <v>212900</v>
      </c>
      <c r="J340" s="27">
        <f t="shared" si="178"/>
        <v>53250500</v>
      </c>
      <c r="K340" s="26">
        <v>492</v>
      </c>
      <c r="L340" s="27">
        <v>93560.9</v>
      </c>
      <c r="M340" s="27">
        <f>ROUND(K340*L340,2)</f>
        <v>46031962.799999997</v>
      </c>
      <c r="N340" s="27">
        <v>0</v>
      </c>
      <c r="O340" s="27">
        <v>0</v>
      </c>
      <c r="P340" s="27">
        <f t="shared" si="179"/>
        <v>46031962.799999997</v>
      </c>
      <c r="Q340" s="20">
        <v>492</v>
      </c>
      <c r="R340" s="27">
        <v>93560.9</v>
      </c>
      <c r="S340" s="27">
        <f t="shared" si="171"/>
        <v>46031962.799999997</v>
      </c>
      <c r="T340" s="27">
        <v>0</v>
      </c>
      <c r="U340" s="27">
        <v>0</v>
      </c>
      <c r="V340" s="27">
        <f t="shared" si="180"/>
        <v>46031962.799999997</v>
      </c>
    </row>
    <row r="341" spans="1:22" ht="13.5" hidden="1" thickBot="1" x14ac:dyDescent="0.25">
      <c r="A341" s="49" t="s">
        <v>54</v>
      </c>
      <c r="B341" s="49"/>
      <c r="C341" s="49"/>
      <c r="D341" s="49"/>
      <c r="E341" s="26"/>
      <c r="F341" s="27"/>
      <c r="G341" s="28">
        <f>SUM(G335:G340)</f>
        <v>204376981.28999999</v>
      </c>
      <c r="H341" s="28">
        <f t="shared" ref="H341:V341" si="181">SUM(H335:H340)</f>
        <v>1900000</v>
      </c>
      <c r="I341" s="28">
        <f t="shared" si="181"/>
        <v>703618.71</v>
      </c>
      <c r="J341" s="28">
        <f t="shared" si="181"/>
        <v>206980600</v>
      </c>
      <c r="K341" s="26"/>
      <c r="L341" s="28"/>
      <c r="M341" s="28">
        <f t="shared" si="181"/>
        <v>179535348.13</v>
      </c>
      <c r="N341" s="28">
        <f t="shared" si="181"/>
        <v>1800000</v>
      </c>
      <c r="O341" s="28">
        <f t="shared" si="181"/>
        <v>51.870000000000005</v>
      </c>
      <c r="P341" s="28">
        <f t="shared" si="181"/>
        <v>181335400</v>
      </c>
      <c r="Q341" s="20"/>
      <c r="R341" s="28"/>
      <c r="S341" s="28">
        <f t="shared" si="181"/>
        <v>179535348.13</v>
      </c>
      <c r="T341" s="28">
        <f t="shared" si="181"/>
        <v>1800000</v>
      </c>
      <c r="U341" s="28">
        <f t="shared" si="181"/>
        <v>51.870000000000005</v>
      </c>
      <c r="V341" s="28">
        <f t="shared" si="181"/>
        <v>181335400</v>
      </c>
    </row>
    <row r="342" spans="1:22" ht="42.75" hidden="1" thickBot="1" x14ac:dyDescent="0.25">
      <c r="A342" s="25" t="s">
        <v>110</v>
      </c>
      <c r="B342" s="25" t="s">
        <v>16</v>
      </c>
      <c r="C342" s="49" t="s">
        <v>50</v>
      </c>
      <c r="D342" s="25" t="s">
        <v>18</v>
      </c>
      <c r="E342" s="26">
        <v>27300</v>
      </c>
      <c r="F342" s="27">
        <f>G342/E342</f>
        <v>906.57</v>
      </c>
      <c r="G342" s="27">
        <v>24749361</v>
      </c>
      <c r="H342" s="27">
        <v>0</v>
      </c>
      <c r="I342" s="27">
        <v>37.1</v>
      </c>
      <c r="J342" s="27">
        <f t="shared" ref="J342:J347" si="182">G342+H342+I342</f>
        <v>24749398.100000001</v>
      </c>
      <c r="K342" s="26">
        <v>27300</v>
      </c>
      <c r="L342" s="27">
        <f>M342/K342</f>
        <v>1051.31</v>
      </c>
      <c r="M342" s="27">
        <v>28700763</v>
      </c>
      <c r="N342" s="27">
        <v>0</v>
      </c>
      <c r="O342" s="27">
        <v>254.5</v>
      </c>
      <c r="P342" s="27">
        <f t="shared" ref="P342:P347" si="183">M342+N342+O342</f>
        <v>28701017.5</v>
      </c>
      <c r="Q342" s="20">
        <v>27300</v>
      </c>
      <c r="R342" s="27">
        <f>S342/Q342</f>
        <v>1051.31</v>
      </c>
      <c r="S342" s="27">
        <v>28700763</v>
      </c>
      <c r="T342" s="27">
        <v>0</v>
      </c>
      <c r="U342" s="27">
        <v>254.5</v>
      </c>
      <c r="V342" s="27">
        <f t="shared" ref="V342:V347" si="184">S342+T342+U342</f>
        <v>28701017.5</v>
      </c>
    </row>
    <row r="343" spans="1:22" ht="42.75" hidden="1" thickBot="1" x14ac:dyDescent="0.25">
      <c r="A343" s="25" t="s">
        <v>110</v>
      </c>
      <c r="B343" s="25" t="s">
        <v>16</v>
      </c>
      <c r="C343" s="25" t="s">
        <v>185</v>
      </c>
      <c r="D343" s="25" t="s">
        <v>22</v>
      </c>
      <c r="E343" s="26">
        <v>3590</v>
      </c>
      <c r="F343" s="27">
        <f t="shared" ref="F343:F347" si="185">G343/E343</f>
        <v>5098.83</v>
      </c>
      <c r="G343" s="27">
        <v>18304799.699999999</v>
      </c>
      <c r="H343" s="27">
        <v>0</v>
      </c>
      <c r="I343" s="27">
        <v>0</v>
      </c>
      <c r="J343" s="27">
        <f t="shared" si="182"/>
        <v>18304799.699999999</v>
      </c>
      <c r="K343" s="26">
        <v>3590</v>
      </c>
      <c r="L343" s="27">
        <f t="shared" ref="L343:L347" si="186">M343/K343</f>
        <v>3943.1181058495822</v>
      </c>
      <c r="M343" s="27">
        <v>14155794</v>
      </c>
      <c r="N343" s="27">
        <v>0</v>
      </c>
      <c r="O343" s="27">
        <v>0</v>
      </c>
      <c r="P343" s="27">
        <f t="shared" si="183"/>
        <v>14155794</v>
      </c>
      <c r="Q343" s="20">
        <v>3590</v>
      </c>
      <c r="R343" s="27">
        <f t="shared" ref="R343:R347" si="187">S343/Q343</f>
        <v>3943.1181058495822</v>
      </c>
      <c r="S343" s="27">
        <v>14155794</v>
      </c>
      <c r="T343" s="27">
        <v>0</v>
      </c>
      <c r="U343" s="27">
        <v>0</v>
      </c>
      <c r="V343" s="27">
        <f t="shared" si="184"/>
        <v>14155794</v>
      </c>
    </row>
    <row r="344" spans="1:22" ht="42.75" hidden="1" thickBot="1" x14ac:dyDescent="0.25">
      <c r="A344" s="25" t="s">
        <v>110</v>
      </c>
      <c r="B344" s="25" t="s">
        <v>16</v>
      </c>
      <c r="C344" s="49" t="s">
        <v>48</v>
      </c>
      <c r="D344" s="25" t="s">
        <v>22</v>
      </c>
      <c r="E344" s="26">
        <v>3630</v>
      </c>
      <c r="F344" s="27">
        <f t="shared" si="185"/>
        <v>5033.9399999999996</v>
      </c>
      <c r="G344" s="27">
        <v>18273202.199999999</v>
      </c>
      <c r="H344" s="27">
        <v>0</v>
      </c>
      <c r="I344" s="27">
        <v>0</v>
      </c>
      <c r="J344" s="27">
        <f t="shared" si="182"/>
        <v>18273202.199999999</v>
      </c>
      <c r="K344" s="26">
        <v>3630</v>
      </c>
      <c r="L344" s="27">
        <f t="shared" si="186"/>
        <v>4298.95</v>
      </c>
      <c r="M344" s="27">
        <v>15605188.5</v>
      </c>
      <c r="N344" s="27">
        <v>0</v>
      </c>
      <c r="O344" s="27">
        <v>0</v>
      </c>
      <c r="P344" s="27">
        <f t="shared" si="183"/>
        <v>15605188.5</v>
      </c>
      <c r="Q344" s="20">
        <v>3630</v>
      </c>
      <c r="R344" s="27">
        <f t="shared" si="187"/>
        <v>4298.95</v>
      </c>
      <c r="S344" s="27">
        <v>15605188.5</v>
      </c>
      <c r="T344" s="27">
        <v>0</v>
      </c>
      <c r="U344" s="27">
        <v>0</v>
      </c>
      <c r="V344" s="27">
        <f t="shared" si="184"/>
        <v>15605188.5</v>
      </c>
    </row>
    <row r="345" spans="1:22" ht="42.75" hidden="1" thickBot="1" x14ac:dyDescent="0.25">
      <c r="A345" s="25" t="s">
        <v>110</v>
      </c>
      <c r="B345" s="25" t="s">
        <v>16</v>
      </c>
      <c r="C345" s="25" t="s">
        <v>188</v>
      </c>
      <c r="D345" s="25" t="s">
        <v>26</v>
      </c>
      <c r="E345" s="26">
        <v>1206</v>
      </c>
      <c r="F345" s="27">
        <f t="shared" si="185"/>
        <v>30216.579999999998</v>
      </c>
      <c r="G345" s="27">
        <v>36441195.479999997</v>
      </c>
      <c r="H345" s="27">
        <v>0</v>
      </c>
      <c r="I345" s="27">
        <v>4.5199999999999996</v>
      </c>
      <c r="J345" s="27">
        <f t="shared" si="182"/>
        <v>36441200</v>
      </c>
      <c r="K345" s="26">
        <v>1206</v>
      </c>
      <c r="L345" s="27">
        <f t="shared" si="186"/>
        <v>29404.311774461028</v>
      </c>
      <c r="M345" s="27">
        <v>35461600</v>
      </c>
      <c r="N345" s="27">
        <v>0</v>
      </c>
      <c r="O345" s="27">
        <v>0</v>
      </c>
      <c r="P345" s="27">
        <f t="shared" si="183"/>
        <v>35461600</v>
      </c>
      <c r="Q345" s="20">
        <v>1206</v>
      </c>
      <c r="R345" s="27">
        <f t="shared" si="187"/>
        <v>29404.311774461028</v>
      </c>
      <c r="S345" s="27">
        <v>35461600</v>
      </c>
      <c r="T345" s="27">
        <v>0</v>
      </c>
      <c r="U345" s="27">
        <v>0</v>
      </c>
      <c r="V345" s="27">
        <f t="shared" si="184"/>
        <v>35461600</v>
      </c>
    </row>
    <row r="346" spans="1:22" ht="63.75" hidden="1" thickBot="1" x14ac:dyDescent="0.25">
      <c r="A346" s="25" t="s">
        <v>110</v>
      </c>
      <c r="B346" s="25" t="s">
        <v>16</v>
      </c>
      <c r="C346" s="25" t="s">
        <v>100</v>
      </c>
      <c r="D346" s="25" t="s">
        <v>28</v>
      </c>
      <c r="E346" s="26">
        <v>740</v>
      </c>
      <c r="F346" s="27">
        <f t="shared" si="185"/>
        <v>232882.82</v>
      </c>
      <c r="G346" s="27">
        <v>172333286.80000001</v>
      </c>
      <c r="H346" s="27">
        <v>1360000</v>
      </c>
      <c r="I346" s="27">
        <f>2429980-38.32</f>
        <v>2429941.6800000002</v>
      </c>
      <c r="J346" s="27">
        <f t="shared" si="182"/>
        <v>176123228.48000002</v>
      </c>
      <c r="K346" s="26">
        <v>740</v>
      </c>
      <c r="L346" s="27">
        <f t="shared" si="186"/>
        <v>209417.44459459459</v>
      </c>
      <c r="M346" s="27">
        <v>154968909</v>
      </c>
      <c r="N346" s="27">
        <v>1700000</v>
      </c>
      <c r="O346" s="27">
        <v>2365295</v>
      </c>
      <c r="P346" s="27">
        <f t="shared" si="183"/>
        <v>159034204</v>
      </c>
      <c r="Q346" s="20">
        <v>740</v>
      </c>
      <c r="R346" s="27">
        <f t="shared" si="187"/>
        <v>209417.44459459459</v>
      </c>
      <c r="S346" s="27">
        <v>154968909</v>
      </c>
      <c r="T346" s="27">
        <v>1700000</v>
      </c>
      <c r="U346" s="27">
        <v>2365295</v>
      </c>
      <c r="V346" s="27">
        <f t="shared" si="184"/>
        <v>159034204</v>
      </c>
    </row>
    <row r="347" spans="1:22" ht="63.75" thickBot="1" x14ac:dyDescent="0.25">
      <c r="A347" s="25" t="s">
        <v>110</v>
      </c>
      <c r="B347" s="25" t="s">
        <v>16</v>
      </c>
      <c r="C347" s="25" t="s">
        <v>74</v>
      </c>
      <c r="D347" s="25" t="s">
        <v>28</v>
      </c>
      <c r="E347" s="26">
        <v>2272</v>
      </c>
      <c r="F347" s="27">
        <f t="shared" si="185"/>
        <v>74470.41</v>
      </c>
      <c r="G347" s="27">
        <v>169196771.52000001</v>
      </c>
      <c r="H347" s="27">
        <v>0</v>
      </c>
      <c r="I347" s="27">
        <v>0</v>
      </c>
      <c r="J347" s="27">
        <f t="shared" si="182"/>
        <v>169196771.52000001</v>
      </c>
      <c r="K347" s="26">
        <v>2272</v>
      </c>
      <c r="L347" s="27">
        <f t="shared" si="186"/>
        <v>68304.04753521127</v>
      </c>
      <c r="M347" s="27">
        <v>155186796</v>
      </c>
      <c r="N347" s="27">
        <v>0</v>
      </c>
      <c r="O347" s="27">
        <v>0</v>
      </c>
      <c r="P347" s="27">
        <f t="shared" si="183"/>
        <v>155186796</v>
      </c>
      <c r="Q347" s="20">
        <v>2272</v>
      </c>
      <c r="R347" s="27">
        <f t="shared" si="187"/>
        <v>68304.04753521127</v>
      </c>
      <c r="S347" s="27">
        <v>155186796</v>
      </c>
      <c r="T347" s="27">
        <v>0</v>
      </c>
      <c r="U347" s="27">
        <v>0</v>
      </c>
      <c r="V347" s="27">
        <f t="shared" si="184"/>
        <v>155186796</v>
      </c>
    </row>
    <row r="348" spans="1:22" ht="13.5" hidden="1" thickBot="1" x14ac:dyDescent="0.25">
      <c r="A348" s="49" t="s">
        <v>54</v>
      </c>
      <c r="B348" s="49"/>
      <c r="C348" s="49"/>
      <c r="D348" s="49"/>
      <c r="E348" s="26"/>
      <c r="F348" s="27"/>
      <c r="G348" s="28">
        <f>SUM(G342:G347)</f>
        <v>439298616.70000005</v>
      </c>
      <c r="H348" s="28">
        <f t="shared" ref="H348:V348" si="188">SUM(H342:H347)</f>
        <v>1360000</v>
      </c>
      <c r="I348" s="28">
        <f t="shared" si="188"/>
        <v>2429983.3000000003</v>
      </c>
      <c r="J348" s="28">
        <f t="shared" si="188"/>
        <v>443088600</v>
      </c>
      <c r="K348" s="26"/>
      <c r="L348" s="28"/>
      <c r="M348" s="28">
        <f t="shared" si="188"/>
        <v>404079050.5</v>
      </c>
      <c r="N348" s="28">
        <f t="shared" si="188"/>
        <v>1700000</v>
      </c>
      <c r="O348" s="28">
        <f t="shared" si="188"/>
        <v>2365549.5</v>
      </c>
      <c r="P348" s="28">
        <f t="shared" si="188"/>
        <v>408144600</v>
      </c>
      <c r="Q348" s="20"/>
      <c r="R348" s="28"/>
      <c r="S348" s="28">
        <f t="shared" si="188"/>
        <v>404079050.5</v>
      </c>
      <c r="T348" s="28">
        <f t="shared" si="188"/>
        <v>1700000</v>
      </c>
      <c r="U348" s="28">
        <f t="shared" si="188"/>
        <v>2365549.5</v>
      </c>
      <c r="V348" s="28">
        <f t="shared" si="188"/>
        <v>408144600</v>
      </c>
    </row>
    <row r="349" spans="1:22" ht="42.75" hidden="1" thickBot="1" x14ac:dyDescent="0.25">
      <c r="A349" s="25" t="s">
        <v>111</v>
      </c>
      <c r="B349" s="25" t="s">
        <v>16</v>
      </c>
      <c r="C349" s="49" t="s">
        <v>50</v>
      </c>
      <c r="D349" s="25" t="s">
        <v>18</v>
      </c>
      <c r="E349" s="26">
        <v>14800</v>
      </c>
      <c r="F349" s="27">
        <f>G349/E349</f>
        <v>1068</v>
      </c>
      <c r="G349" s="27">
        <v>15806400</v>
      </c>
      <c r="H349" s="27">
        <v>0</v>
      </c>
      <c r="I349" s="27">
        <v>0</v>
      </c>
      <c r="J349" s="27">
        <f t="shared" ref="J349:J357" si="189">G349+H349+I349</f>
        <v>15806400</v>
      </c>
      <c r="K349" s="26">
        <v>14800</v>
      </c>
      <c r="L349" s="27">
        <f>M349/K349</f>
        <v>782.55405405405406</v>
      </c>
      <c r="M349" s="27">
        <v>11581800</v>
      </c>
      <c r="N349" s="27">
        <v>0</v>
      </c>
      <c r="O349" s="27">
        <v>0</v>
      </c>
      <c r="P349" s="27">
        <f t="shared" ref="P349:P357" si="190">M349+N349+O349</f>
        <v>11581800</v>
      </c>
      <c r="Q349" s="20">
        <v>14800</v>
      </c>
      <c r="R349" s="27">
        <f>S349/Q349</f>
        <v>782.55405405405406</v>
      </c>
      <c r="S349" s="27">
        <v>11581800</v>
      </c>
      <c r="T349" s="27">
        <v>0</v>
      </c>
      <c r="U349" s="27">
        <v>0</v>
      </c>
      <c r="V349" s="27">
        <f t="shared" ref="V349:V357" si="191">S349+T349+U349</f>
        <v>11581800</v>
      </c>
    </row>
    <row r="350" spans="1:22" ht="42.75" hidden="1" thickBot="1" x14ac:dyDescent="0.25">
      <c r="A350" s="25" t="s">
        <v>111</v>
      </c>
      <c r="B350" s="25" t="s">
        <v>16</v>
      </c>
      <c r="C350" s="25" t="s">
        <v>185</v>
      </c>
      <c r="D350" s="25" t="s">
        <v>26</v>
      </c>
      <c r="E350" s="26">
        <v>70</v>
      </c>
      <c r="F350" s="27">
        <f>G350/E350</f>
        <v>6500</v>
      </c>
      <c r="G350" s="27">
        <v>455000</v>
      </c>
      <c r="H350" s="27">
        <v>0</v>
      </c>
      <c r="I350" s="27">
        <v>0</v>
      </c>
      <c r="J350" s="27">
        <f t="shared" si="189"/>
        <v>455000</v>
      </c>
      <c r="K350" s="26">
        <v>70</v>
      </c>
      <c r="L350" s="27">
        <f t="shared" ref="L350:L357" si="192">M350/K350</f>
        <v>5116</v>
      </c>
      <c r="M350" s="27">
        <v>358120</v>
      </c>
      <c r="N350" s="27">
        <v>0</v>
      </c>
      <c r="O350" s="27">
        <v>0</v>
      </c>
      <c r="P350" s="27">
        <f t="shared" si="190"/>
        <v>358120</v>
      </c>
      <c r="Q350" s="20">
        <v>70</v>
      </c>
      <c r="R350" s="27">
        <f t="shared" ref="R350:R357" si="193">S350/Q350</f>
        <v>5116</v>
      </c>
      <c r="S350" s="27">
        <v>358120</v>
      </c>
      <c r="T350" s="27">
        <v>0</v>
      </c>
      <c r="U350" s="27">
        <v>0</v>
      </c>
      <c r="V350" s="27">
        <f t="shared" si="191"/>
        <v>358120</v>
      </c>
    </row>
    <row r="351" spans="1:22" ht="42.75" hidden="1" thickBot="1" x14ac:dyDescent="0.25">
      <c r="A351" s="25" t="s">
        <v>111</v>
      </c>
      <c r="B351" s="25" t="s">
        <v>16</v>
      </c>
      <c r="C351" s="25" t="s">
        <v>185</v>
      </c>
      <c r="D351" s="25" t="s">
        <v>22</v>
      </c>
      <c r="E351" s="26">
        <v>5222</v>
      </c>
      <c r="F351" s="27">
        <f t="shared" ref="F351:F357" si="194">G351/E351</f>
        <v>2844</v>
      </c>
      <c r="G351" s="27">
        <v>14851368</v>
      </c>
      <c r="H351" s="27">
        <v>0</v>
      </c>
      <c r="I351" s="27">
        <v>0</v>
      </c>
      <c r="J351" s="27">
        <f t="shared" si="189"/>
        <v>14851368</v>
      </c>
      <c r="K351" s="26">
        <v>5222</v>
      </c>
      <c r="L351" s="27">
        <f t="shared" si="192"/>
        <v>2091.2627345844503</v>
      </c>
      <c r="M351" s="27">
        <v>10920574</v>
      </c>
      <c r="N351" s="27">
        <v>0</v>
      </c>
      <c r="O351" s="27">
        <v>0</v>
      </c>
      <c r="P351" s="27">
        <f t="shared" si="190"/>
        <v>10920574</v>
      </c>
      <c r="Q351" s="20">
        <v>5222</v>
      </c>
      <c r="R351" s="27">
        <f t="shared" si="193"/>
        <v>2091.2627345844503</v>
      </c>
      <c r="S351" s="27">
        <v>10920574</v>
      </c>
      <c r="T351" s="27">
        <v>0</v>
      </c>
      <c r="U351" s="27">
        <v>0</v>
      </c>
      <c r="V351" s="27">
        <f t="shared" si="191"/>
        <v>10920574</v>
      </c>
    </row>
    <row r="352" spans="1:22" ht="42.75" hidden="1" thickBot="1" x14ac:dyDescent="0.25">
      <c r="A352" s="25" t="s">
        <v>111</v>
      </c>
      <c r="B352" s="25" t="s">
        <v>16</v>
      </c>
      <c r="C352" s="49" t="s">
        <v>48</v>
      </c>
      <c r="D352" s="25" t="s">
        <v>22</v>
      </c>
      <c r="E352" s="26">
        <v>6810</v>
      </c>
      <c r="F352" s="27">
        <f t="shared" si="194"/>
        <v>3515</v>
      </c>
      <c r="G352" s="27">
        <v>23937150</v>
      </c>
      <c r="H352" s="27">
        <v>0</v>
      </c>
      <c r="I352" s="27">
        <v>5082</v>
      </c>
      <c r="J352" s="27">
        <f t="shared" si="189"/>
        <v>23942232</v>
      </c>
      <c r="K352" s="26">
        <v>6810</v>
      </c>
      <c r="L352" s="27">
        <f t="shared" si="192"/>
        <v>2579.9515418502201</v>
      </c>
      <c r="M352" s="27">
        <v>17569470</v>
      </c>
      <c r="N352" s="27">
        <v>0</v>
      </c>
      <c r="O352" s="27">
        <v>28156</v>
      </c>
      <c r="P352" s="27">
        <f t="shared" si="190"/>
        <v>17597626</v>
      </c>
      <c r="Q352" s="20">
        <v>6810</v>
      </c>
      <c r="R352" s="27">
        <f t="shared" si="193"/>
        <v>2579.9515418502201</v>
      </c>
      <c r="S352" s="27">
        <v>17569470</v>
      </c>
      <c r="T352" s="27">
        <v>0</v>
      </c>
      <c r="U352" s="27">
        <v>28156</v>
      </c>
      <c r="V352" s="27">
        <f t="shared" si="191"/>
        <v>17597626</v>
      </c>
    </row>
    <row r="353" spans="1:22" ht="42.75" hidden="1" thickBot="1" x14ac:dyDescent="0.25">
      <c r="A353" s="25" t="s">
        <v>111</v>
      </c>
      <c r="B353" s="25" t="s">
        <v>16</v>
      </c>
      <c r="C353" s="25" t="s">
        <v>188</v>
      </c>
      <c r="D353" s="25" t="s">
        <v>26</v>
      </c>
      <c r="E353" s="26">
        <v>296</v>
      </c>
      <c r="F353" s="27">
        <f t="shared" si="194"/>
        <v>6340</v>
      </c>
      <c r="G353" s="27">
        <v>1876640</v>
      </c>
      <c r="H353" s="27">
        <v>0</v>
      </c>
      <c r="I353" s="27">
        <v>160</v>
      </c>
      <c r="J353" s="27">
        <f t="shared" si="189"/>
        <v>1876800</v>
      </c>
      <c r="K353" s="26">
        <v>296</v>
      </c>
      <c r="L353" s="27">
        <f t="shared" si="192"/>
        <v>5860.27027027027</v>
      </c>
      <c r="M353" s="27">
        <v>1734640</v>
      </c>
      <c r="N353" s="27">
        <v>0</v>
      </c>
      <c r="O353" s="27">
        <v>50</v>
      </c>
      <c r="P353" s="27">
        <f t="shared" si="190"/>
        <v>1734690</v>
      </c>
      <c r="Q353" s="20">
        <v>296</v>
      </c>
      <c r="R353" s="27">
        <f t="shared" si="193"/>
        <v>5860.27027027027</v>
      </c>
      <c r="S353" s="27">
        <v>1734640</v>
      </c>
      <c r="T353" s="27">
        <v>0</v>
      </c>
      <c r="U353" s="27">
        <v>50</v>
      </c>
      <c r="V353" s="27">
        <f t="shared" si="191"/>
        <v>1734690</v>
      </c>
    </row>
    <row r="354" spans="1:22" ht="63.75" hidden="1" thickBot="1" x14ac:dyDescent="0.25">
      <c r="A354" s="25" t="s">
        <v>111</v>
      </c>
      <c r="B354" s="25" t="s">
        <v>16</v>
      </c>
      <c r="C354" s="25" t="s">
        <v>109</v>
      </c>
      <c r="D354" s="25" t="s">
        <v>26</v>
      </c>
      <c r="E354" s="26">
        <v>80</v>
      </c>
      <c r="F354" s="27">
        <f t="shared" si="194"/>
        <v>6740</v>
      </c>
      <c r="G354" s="27">
        <v>539200</v>
      </c>
      <c r="H354" s="27">
        <v>0</v>
      </c>
      <c r="I354" s="27">
        <v>0</v>
      </c>
      <c r="J354" s="27">
        <f t="shared" si="189"/>
        <v>539200</v>
      </c>
      <c r="K354" s="26">
        <v>80</v>
      </c>
      <c r="L354" s="27">
        <f t="shared" si="192"/>
        <v>5455</v>
      </c>
      <c r="M354" s="27">
        <v>436400</v>
      </c>
      <c r="N354" s="27">
        <v>0</v>
      </c>
      <c r="O354" s="27">
        <v>0</v>
      </c>
      <c r="P354" s="27">
        <f t="shared" si="190"/>
        <v>436400</v>
      </c>
      <c r="Q354" s="20">
        <v>80</v>
      </c>
      <c r="R354" s="27">
        <f t="shared" si="193"/>
        <v>5455</v>
      </c>
      <c r="S354" s="27">
        <v>436400</v>
      </c>
      <c r="T354" s="27">
        <v>0</v>
      </c>
      <c r="U354" s="27">
        <v>0</v>
      </c>
      <c r="V354" s="27">
        <f t="shared" si="191"/>
        <v>436400</v>
      </c>
    </row>
    <row r="355" spans="1:22" ht="63.75" hidden="1" thickBot="1" x14ac:dyDescent="0.25">
      <c r="A355" s="25" t="s">
        <v>111</v>
      </c>
      <c r="B355" s="25" t="s">
        <v>16</v>
      </c>
      <c r="C355" s="25" t="s">
        <v>100</v>
      </c>
      <c r="D355" s="25" t="s">
        <v>28</v>
      </c>
      <c r="E355" s="26">
        <v>535</v>
      </c>
      <c r="F355" s="27">
        <f t="shared" si="194"/>
        <v>378363.85046728974</v>
      </c>
      <c r="G355" s="27">
        <v>202424660</v>
      </c>
      <c r="H355" s="27">
        <v>765000</v>
      </c>
      <c r="I355" s="27">
        <v>1564583</v>
      </c>
      <c r="J355" s="27">
        <f t="shared" si="189"/>
        <v>204754243</v>
      </c>
      <c r="K355" s="26">
        <v>535</v>
      </c>
      <c r="L355" s="27">
        <f t="shared" si="192"/>
        <v>320970.14018691587</v>
      </c>
      <c r="M355" s="27">
        <v>171719025</v>
      </c>
      <c r="N355" s="27">
        <v>765000</v>
      </c>
      <c r="O355" s="27">
        <v>751312</v>
      </c>
      <c r="P355" s="27">
        <f t="shared" si="190"/>
        <v>173235337</v>
      </c>
      <c r="Q355" s="20">
        <v>535</v>
      </c>
      <c r="R355" s="27">
        <f t="shared" si="193"/>
        <v>342085.2</v>
      </c>
      <c r="S355" s="27">
        <v>183015582</v>
      </c>
      <c r="T355" s="27">
        <v>950000</v>
      </c>
      <c r="U355" s="27">
        <f>750000+460</f>
        <v>750460</v>
      </c>
      <c r="V355" s="27">
        <f t="shared" si="191"/>
        <v>184716042</v>
      </c>
    </row>
    <row r="356" spans="1:22" ht="63.75" thickBot="1" x14ac:dyDescent="0.25">
      <c r="A356" s="25" t="s">
        <v>111</v>
      </c>
      <c r="B356" s="25" t="s">
        <v>16</v>
      </c>
      <c r="C356" s="25" t="s">
        <v>74</v>
      </c>
      <c r="D356" s="25" t="s">
        <v>28</v>
      </c>
      <c r="E356" s="26">
        <v>1155</v>
      </c>
      <c r="F356" s="27">
        <f t="shared" si="194"/>
        <v>100076.7316017316</v>
      </c>
      <c r="G356" s="27">
        <v>115588625</v>
      </c>
      <c r="H356" s="27">
        <v>0</v>
      </c>
      <c r="I356" s="27">
        <v>464732</v>
      </c>
      <c r="J356" s="27">
        <f t="shared" si="189"/>
        <v>116053357</v>
      </c>
      <c r="K356" s="26">
        <v>1155</v>
      </c>
      <c r="L356" s="27">
        <f t="shared" si="192"/>
        <v>84990.662337662332</v>
      </c>
      <c r="M356" s="27">
        <v>98164215</v>
      </c>
      <c r="N356" s="27">
        <v>0</v>
      </c>
      <c r="O356" s="27">
        <v>748</v>
      </c>
      <c r="P356" s="27">
        <f t="shared" si="190"/>
        <v>98164963</v>
      </c>
      <c r="Q356" s="20">
        <v>1155</v>
      </c>
      <c r="R356" s="27">
        <f t="shared" si="193"/>
        <v>90735.634632034635</v>
      </c>
      <c r="S356" s="27">
        <v>104799658</v>
      </c>
      <c r="T356" s="27">
        <v>0</v>
      </c>
      <c r="U356" s="27">
        <v>0</v>
      </c>
      <c r="V356" s="27">
        <f t="shared" si="191"/>
        <v>104799658</v>
      </c>
    </row>
    <row r="357" spans="1:22" ht="74.25" hidden="1" thickBot="1" x14ac:dyDescent="0.25">
      <c r="A357" s="25" t="s">
        <v>111</v>
      </c>
      <c r="B357" s="25" t="s">
        <v>16</v>
      </c>
      <c r="C357" s="25" t="s">
        <v>75</v>
      </c>
      <c r="D357" s="25" t="s">
        <v>26</v>
      </c>
      <c r="E357" s="26">
        <v>94</v>
      </c>
      <c r="F357" s="27">
        <f t="shared" si="194"/>
        <v>11500</v>
      </c>
      <c r="G357" s="27">
        <v>1081000</v>
      </c>
      <c r="H357" s="27">
        <v>0</v>
      </c>
      <c r="I357" s="27">
        <v>0</v>
      </c>
      <c r="J357" s="27">
        <f t="shared" si="189"/>
        <v>1081000</v>
      </c>
      <c r="K357" s="26">
        <v>94</v>
      </c>
      <c r="L357" s="27">
        <f t="shared" si="192"/>
        <v>9285</v>
      </c>
      <c r="M357" s="27">
        <v>872790</v>
      </c>
      <c r="N357" s="27">
        <v>0</v>
      </c>
      <c r="O357" s="27">
        <v>0</v>
      </c>
      <c r="P357" s="27">
        <f t="shared" si="190"/>
        <v>872790</v>
      </c>
      <c r="Q357" s="20">
        <v>94</v>
      </c>
      <c r="R357" s="27">
        <f t="shared" si="193"/>
        <v>9285</v>
      </c>
      <c r="S357" s="27">
        <v>872790</v>
      </c>
      <c r="T357" s="27">
        <v>0</v>
      </c>
      <c r="U357" s="27">
        <v>0</v>
      </c>
      <c r="V357" s="27">
        <f t="shared" si="191"/>
        <v>872790</v>
      </c>
    </row>
    <row r="358" spans="1:22" ht="13.5" hidden="1" thickBot="1" x14ac:dyDescent="0.25">
      <c r="A358" s="49" t="s">
        <v>54</v>
      </c>
      <c r="B358" s="49"/>
      <c r="C358" s="49"/>
      <c r="D358" s="49"/>
      <c r="E358" s="26"/>
      <c r="F358" s="27"/>
      <c r="G358" s="28">
        <f>SUM(G349:G357)</f>
        <v>376560043</v>
      </c>
      <c r="H358" s="28">
        <f t="shared" ref="H358:V358" si="195">SUM(H349:H357)</f>
        <v>765000</v>
      </c>
      <c r="I358" s="28">
        <f t="shared" si="195"/>
        <v>2034557</v>
      </c>
      <c r="J358" s="28">
        <f t="shared" si="195"/>
        <v>379359600</v>
      </c>
      <c r="K358" s="26"/>
      <c r="L358" s="28"/>
      <c r="M358" s="28">
        <f t="shared" si="195"/>
        <v>313357034</v>
      </c>
      <c r="N358" s="28">
        <f t="shared" si="195"/>
        <v>765000</v>
      </c>
      <c r="O358" s="28">
        <f t="shared" si="195"/>
        <v>780266</v>
      </c>
      <c r="P358" s="28">
        <f t="shared" si="195"/>
        <v>314902300</v>
      </c>
      <c r="Q358" s="20"/>
      <c r="R358" s="28"/>
      <c r="S358" s="28">
        <f t="shared" si="195"/>
        <v>331289034</v>
      </c>
      <c r="T358" s="28">
        <f t="shared" si="195"/>
        <v>950000</v>
      </c>
      <c r="U358" s="28">
        <f t="shared" si="195"/>
        <v>778666</v>
      </c>
      <c r="V358" s="28">
        <f t="shared" si="195"/>
        <v>333017700</v>
      </c>
    </row>
    <row r="359" spans="1:22" ht="53.25" hidden="1" thickBot="1" x14ac:dyDescent="0.25">
      <c r="A359" s="25" t="s">
        <v>112</v>
      </c>
      <c r="B359" s="25" t="s">
        <v>16</v>
      </c>
      <c r="C359" s="49" t="s">
        <v>50</v>
      </c>
      <c r="D359" s="25" t="s">
        <v>18</v>
      </c>
      <c r="E359" s="26">
        <v>40000</v>
      </c>
      <c r="F359" s="27">
        <f>G359/E359</f>
        <v>1183.72</v>
      </c>
      <c r="G359" s="27">
        <v>47348800</v>
      </c>
      <c r="H359" s="27">
        <v>0</v>
      </c>
      <c r="I359" s="27">
        <v>157722.28</v>
      </c>
      <c r="J359" s="27">
        <f t="shared" ref="J359:J365" si="196">G359+H359+I359</f>
        <v>47506522.280000001</v>
      </c>
      <c r="K359" s="26">
        <v>40000</v>
      </c>
      <c r="L359" s="27">
        <f>M359/K359</f>
        <v>1109.3800000000001</v>
      </c>
      <c r="M359" s="27">
        <v>44375200</v>
      </c>
      <c r="N359" s="27">
        <v>0</v>
      </c>
      <c r="O359" s="27">
        <v>157722.28</v>
      </c>
      <c r="P359" s="27">
        <f t="shared" ref="P359:P365" si="197">M359+N359+O359</f>
        <v>44532922.280000001</v>
      </c>
      <c r="Q359" s="20">
        <v>40000</v>
      </c>
      <c r="R359" s="27">
        <f>S359/Q359</f>
        <v>1109.3800000000001</v>
      </c>
      <c r="S359" s="27">
        <v>44375200</v>
      </c>
      <c r="T359" s="27">
        <v>0</v>
      </c>
      <c r="U359" s="27">
        <v>157722.28</v>
      </c>
      <c r="V359" s="27">
        <f t="shared" ref="V359:V365" si="198">S359+T359+U359</f>
        <v>44532922.280000001</v>
      </c>
    </row>
    <row r="360" spans="1:22" ht="53.25" hidden="1" thickBot="1" x14ac:dyDescent="0.25">
      <c r="A360" s="25" t="s">
        <v>112</v>
      </c>
      <c r="B360" s="25" t="s">
        <v>16</v>
      </c>
      <c r="C360" s="25" t="s">
        <v>185</v>
      </c>
      <c r="D360" s="25" t="s">
        <v>22</v>
      </c>
      <c r="E360" s="26">
        <v>3908</v>
      </c>
      <c r="F360" s="27">
        <f t="shared" ref="F360:F365" si="199">G360/E360</f>
        <v>7603.29</v>
      </c>
      <c r="G360" s="27">
        <v>29713657.32</v>
      </c>
      <c r="H360" s="27">
        <v>0</v>
      </c>
      <c r="I360" s="27">
        <v>99067.839999999997</v>
      </c>
      <c r="J360" s="27">
        <f t="shared" si="196"/>
        <v>29812725.16</v>
      </c>
      <c r="K360" s="26">
        <v>3908</v>
      </c>
      <c r="L360" s="27">
        <f t="shared" ref="L360:L365" si="200">M360/K360</f>
        <v>5556.23</v>
      </c>
      <c r="M360" s="27">
        <v>21713746.84</v>
      </c>
      <c r="N360" s="27">
        <v>0</v>
      </c>
      <c r="O360" s="27">
        <v>99067.839999999997</v>
      </c>
      <c r="P360" s="27">
        <f t="shared" si="197"/>
        <v>21812814.68</v>
      </c>
      <c r="Q360" s="20">
        <v>3908</v>
      </c>
      <c r="R360" s="27">
        <f t="shared" ref="R360:R365" si="201">S360/Q360</f>
        <v>5556.23</v>
      </c>
      <c r="S360" s="27">
        <v>21713746.84</v>
      </c>
      <c r="T360" s="27">
        <v>0</v>
      </c>
      <c r="U360" s="27">
        <v>99067.839999999997</v>
      </c>
      <c r="V360" s="27">
        <f t="shared" si="198"/>
        <v>21812814.68</v>
      </c>
    </row>
    <row r="361" spans="1:22" ht="53.25" hidden="1" thickBot="1" x14ac:dyDescent="0.25">
      <c r="A361" s="25" t="s">
        <v>112</v>
      </c>
      <c r="B361" s="25" t="s">
        <v>16</v>
      </c>
      <c r="C361" s="49" t="s">
        <v>48</v>
      </c>
      <c r="D361" s="25" t="s">
        <v>22</v>
      </c>
      <c r="E361" s="26">
        <v>10402</v>
      </c>
      <c r="F361" s="27">
        <f t="shared" si="199"/>
        <v>7714.32</v>
      </c>
      <c r="G361" s="27">
        <v>80244356.640000001</v>
      </c>
      <c r="H361" s="27">
        <v>0</v>
      </c>
      <c r="I361" s="27">
        <v>267395.92</v>
      </c>
      <c r="J361" s="27">
        <f t="shared" si="196"/>
        <v>80511752.560000002</v>
      </c>
      <c r="K361" s="26">
        <v>10402</v>
      </c>
      <c r="L361" s="27">
        <f t="shared" si="200"/>
        <v>5551.3</v>
      </c>
      <c r="M361" s="27">
        <v>57744622.600000001</v>
      </c>
      <c r="N361" s="27">
        <v>0</v>
      </c>
      <c r="O361" s="27">
        <v>267340.44</v>
      </c>
      <c r="P361" s="27">
        <f t="shared" si="197"/>
        <v>58011963.039999999</v>
      </c>
      <c r="Q361" s="20">
        <v>10402</v>
      </c>
      <c r="R361" s="27">
        <f t="shared" si="201"/>
        <v>5551.3</v>
      </c>
      <c r="S361" s="27">
        <v>57744622.600000001</v>
      </c>
      <c r="T361" s="27">
        <v>0</v>
      </c>
      <c r="U361" s="27">
        <v>267340.44</v>
      </c>
      <c r="V361" s="27">
        <f t="shared" si="198"/>
        <v>58011963.039999999</v>
      </c>
    </row>
    <row r="362" spans="1:22" ht="63.75" hidden="1" thickBot="1" x14ac:dyDescent="0.25">
      <c r="A362" s="25" t="s">
        <v>112</v>
      </c>
      <c r="B362" s="25" t="s">
        <v>16</v>
      </c>
      <c r="C362" s="25" t="s">
        <v>109</v>
      </c>
      <c r="D362" s="25" t="s">
        <v>26</v>
      </c>
      <c r="E362" s="26">
        <v>212</v>
      </c>
      <c r="F362" s="27">
        <f t="shared" si="199"/>
        <v>64189.310000000005</v>
      </c>
      <c r="G362" s="27">
        <v>13608133.720000001</v>
      </c>
      <c r="H362" s="27">
        <v>0</v>
      </c>
      <c r="I362" s="27">
        <v>76216.37</v>
      </c>
      <c r="J362" s="27">
        <f t="shared" si="196"/>
        <v>13684350.09</v>
      </c>
      <c r="K362" s="26">
        <v>212</v>
      </c>
      <c r="L362" s="27">
        <f t="shared" si="200"/>
        <v>37539</v>
      </c>
      <c r="M362" s="27">
        <v>7958268</v>
      </c>
      <c r="N362" s="27">
        <v>0</v>
      </c>
      <c r="O362" s="27">
        <v>76216.97</v>
      </c>
      <c r="P362" s="27">
        <f t="shared" si="197"/>
        <v>8034484.9699999997</v>
      </c>
      <c r="Q362" s="20">
        <v>212</v>
      </c>
      <c r="R362" s="27">
        <f t="shared" si="201"/>
        <v>38229.72</v>
      </c>
      <c r="S362" s="27">
        <v>8104700.6399999997</v>
      </c>
      <c r="T362" s="27">
        <v>0</v>
      </c>
      <c r="U362" s="27">
        <v>76216.289999999994</v>
      </c>
      <c r="V362" s="27">
        <f t="shared" si="198"/>
        <v>8180916.9299999997</v>
      </c>
    </row>
    <row r="363" spans="1:22" ht="63.75" hidden="1" thickBot="1" x14ac:dyDescent="0.25">
      <c r="A363" s="25" t="s">
        <v>112</v>
      </c>
      <c r="B363" s="25" t="s">
        <v>16</v>
      </c>
      <c r="C363" s="25" t="s">
        <v>100</v>
      </c>
      <c r="D363" s="25" t="s">
        <v>28</v>
      </c>
      <c r="E363" s="26">
        <v>986</v>
      </c>
      <c r="F363" s="27">
        <f t="shared" si="199"/>
        <v>224390.85496957402</v>
      </c>
      <c r="G363" s="27">
        <v>221249383</v>
      </c>
      <c r="H363" s="27">
        <v>497700</v>
      </c>
      <c r="I363" s="27">
        <v>240944</v>
      </c>
      <c r="J363" s="27">
        <f t="shared" si="196"/>
        <v>221988027</v>
      </c>
      <c r="K363" s="26">
        <v>986</v>
      </c>
      <c r="L363" s="27">
        <f t="shared" si="200"/>
        <v>189116.56896551725</v>
      </c>
      <c r="M363" s="27">
        <v>186468937</v>
      </c>
      <c r="N363" s="27">
        <v>497700</v>
      </c>
      <c r="O363" s="27">
        <v>240944</v>
      </c>
      <c r="P363" s="27">
        <f t="shared" si="197"/>
        <v>187207581</v>
      </c>
      <c r="Q363" s="20">
        <v>986</v>
      </c>
      <c r="R363" s="27">
        <f t="shared" si="201"/>
        <v>189116.56896551725</v>
      </c>
      <c r="S363" s="27">
        <v>186468937</v>
      </c>
      <c r="T363" s="27">
        <v>497700</v>
      </c>
      <c r="U363" s="27">
        <v>240944</v>
      </c>
      <c r="V363" s="27">
        <f t="shared" si="198"/>
        <v>187207581</v>
      </c>
    </row>
    <row r="364" spans="1:22" ht="63.75" thickBot="1" x14ac:dyDescent="0.25">
      <c r="A364" s="25" t="s">
        <v>112</v>
      </c>
      <c r="B364" s="25" t="s">
        <v>16</v>
      </c>
      <c r="C364" s="25" t="s">
        <v>74</v>
      </c>
      <c r="D364" s="25" t="s">
        <v>28</v>
      </c>
      <c r="E364" s="26">
        <v>1580</v>
      </c>
      <c r="F364" s="27">
        <f t="shared" si="199"/>
        <v>90875.55</v>
      </c>
      <c r="G364" s="27">
        <v>143583369</v>
      </c>
      <c r="H364" s="27">
        <v>0</v>
      </c>
      <c r="I364" s="27">
        <v>156004</v>
      </c>
      <c r="J364" s="27">
        <f t="shared" si="196"/>
        <v>143739373</v>
      </c>
      <c r="K364" s="26">
        <v>1580</v>
      </c>
      <c r="L364" s="27">
        <f t="shared" si="200"/>
        <v>69762.55</v>
      </c>
      <c r="M364" s="27">
        <v>110224829</v>
      </c>
      <c r="N364" s="27">
        <v>0</v>
      </c>
      <c r="O364" s="27">
        <v>155990</v>
      </c>
      <c r="P364" s="27">
        <f t="shared" si="197"/>
        <v>110380819</v>
      </c>
      <c r="Q364" s="20">
        <v>1580</v>
      </c>
      <c r="R364" s="27">
        <f t="shared" si="201"/>
        <v>69762.55</v>
      </c>
      <c r="S364" s="27">
        <v>110224829</v>
      </c>
      <c r="T364" s="27">
        <v>0</v>
      </c>
      <c r="U364" s="27">
        <v>155990</v>
      </c>
      <c r="V364" s="27">
        <f t="shared" si="198"/>
        <v>110380819</v>
      </c>
    </row>
    <row r="365" spans="1:22" ht="74.25" hidden="1" thickBot="1" x14ac:dyDescent="0.25">
      <c r="A365" s="25" t="s">
        <v>112</v>
      </c>
      <c r="B365" s="25" t="s">
        <v>16</v>
      </c>
      <c r="C365" s="25" t="s">
        <v>75</v>
      </c>
      <c r="D365" s="25" t="s">
        <v>26</v>
      </c>
      <c r="E365" s="26">
        <v>176</v>
      </c>
      <c r="F365" s="27">
        <f t="shared" si="199"/>
        <v>25772.980000000003</v>
      </c>
      <c r="G365" s="27">
        <v>4536044.4800000004</v>
      </c>
      <c r="H365" s="27">
        <v>0</v>
      </c>
      <c r="I365" s="27">
        <v>25405.43</v>
      </c>
      <c r="J365" s="27">
        <f t="shared" si="196"/>
        <v>4561449.91</v>
      </c>
      <c r="K365" s="26">
        <v>176</v>
      </c>
      <c r="L365" s="27">
        <f t="shared" si="200"/>
        <v>16123.35</v>
      </c>
      <c r="M365" s="27">
        <v>2837709.6</v>
      </c>
      <c r="N365" s="27">
        <v>0</v>
      </c>
      <c r="O365" s="27">
        <v>25405.43</v>
      </c>
      <c r="P365" s="27">
        <f t="shared" si="197"/>
        <v>2863115.0300000003</v>
      </c>
      <c r="Q365" s="20">
        <v>176</v>
      </c>
      <c r="R365" s="27">
        <f t="shared" si="201"/>
        <v>15291.35</v>
      </c>
      <c r="S365" s="27">
        <v>2691277.6</v>
      </c>
      <c r="T365" s="27">
        <v>0</v>
      </c>
      <c r="U365" s="27">
        <v>25405.47</v>
      </c>
      <c r="V365" s="27">
        <f t="shared" si="198"/>
        <v>2716683.0700000003</v>
      </c>
    </row>
    <row r="366" spans="1:22" ht="13.5" hidden="1" thickBot="1" x14ac:dyDescent="0.25">
      <c r="A366" s="49" t="s">
        <v>54</v>
      </c>
      <c r="B366" s="49"/>
      <c r="C366" s="49"/>
      <c r="D366" s="49"/>
      <c r="E366" s="26"/>
      <c r="F366" s="27"/>
      <c r="G366" s="28">
        <f>SUM(G359:G365)</f>
        <v>540283744.15999997</v>
      </c>
      <c r="H366" s="28">
        <f t="shared" ref="H366:V366" si="202">SUM(H359:H365)</f>
        <v>497700</v>
      </c>
      <c r="I366" s="28">
        <f t="shared" si="202"/>
        <v>1022755.84</v>
      </c>
      <c r="J366" s="28">
        <f t="shared" si="202"/>
        <v>541804200</v>
      </c>
      <c r="K366" s="26"/>
      <c r="L366" s="28"/>
      <c r="M366" s="28">
        <f t="shared" si="202"/>
        <v>431323313.04000002</v>
      </c>
      <c r="N366" s="28">
        <f t="shared" si="202"/>
        <v>497700</v>
      </c>
      <c r="O366" s="28">
        <f t="shared" si="202"/>
        <v>1022686.9600000001</v>
      </c>
      <c r="P366" s="28">
        <f t="shared" si="202"/>
        <v>432843700</v>
      </c>
      <c r="Q366" s="20"/>
      <c r="R366" s="28"/>
      <c r="S366" s="28">
        <f t="shared" si="202"/>
        <v>431323313.68000001</v>
      </c>
      <c r="T366" s="28">
        <f t="shared" si="202"/>
        <v>497700</v>
      </c>
      <c r="U366" s="28">
        <f t="shared" si="202"/>
        <v>1022686.32</v>
      </c>
      <c r="V366" s="28">
        <f t="shared" si="202"/>
        <v>432843700</v>
      </c>
    </row>
    <row r="367" spans="1:22" ht="95.25" hidden="1" thickBot="1" x14ac:dyDescent="0.25">
      <c r="A367" s="25" t="s">
        <v>113</v>
      </c>
      <c r="B367" s="25" t="s">
        <v>16</v>
      </c>
      <c r="C367" s="25" t="s">
        <v>73</v>
      </c>
      <c r="D367" s="25" t="s">
        <v>24</v>
      </c>
      <c r="E367" s="26">
        <v>1092</v>
      </c>
      <c r="F367" s="27">
        <v>5408.42</v>
      </c>
      <c r="G367" s="27">
        <f>ROUND(E367*F367,2)</f>
        <v>5905994.6399999997</v>
      </c>
      <c r="H367" s="27">
        <v>0</v>
      </c>
      <c r="I367" s="27">
        <v>5.36</v>
      </c>
      <c r="J367" s="27">
        <f>G367+H367+I367</f>
        <v>5906000</v>
      </c>
      <c r="K367" s="26">
        <v>1092</v>
      </c>
      <c r="L367" s="27">
        <f>M367/K367</f>
        <v>4203.1126373626375</v>
      </c>
      <c r="M367" s="27">
        <v>4589799</v>
      </c>
      <c r="N367" s="27">
        <v>0</v>
      </c>
      <c r="O367" s="27">
        <v>1</v>
      </c>
      <c r="P367" s="27">
        <f>M367+N367+O367</f>
        <v>4589800</v>
      </c>
      <c r="Q367" s="20">
        <v>1092</v>
      </c>
      <c r="R367" s="27">
        <f>S367/Q367</f>
        <v>3241.5750915750914</v>
      </c>
      <c r="S367" s="27">
        <v>3539800</v>
      </c>
      <c r="T367" s="27">
        <v>0</v>
      </c>
      <c r="U367" s="27">
        <v>0</v>
      </c>
      <c r="V367" s="27">
        <f>S367+T367+U367</f>
        <v>3539800</v>
      </c>
    </row>
    <row r="368" spans="1:22" ht="13.5" hidden="1" thickBot="1" x14ac:dyDescent="0.25">
      <c r="A368" s="49" t="s">
        <v>54</v>
      </c>
      <c r="B368" s="49"/>
      <c r="C368" s="49"/>
      <c r="D368" s="49"/>
      <c r="E368" s="26"/>
      <c r="F368" s="27"/>
      <c r="G368" s="28">
        <f>SUM(G367)</f>
        <v>5905994.6399999997</v>
      </c>
      <c r="H368" s="28">
        <f t="shared" ref="H368:V368" si="203">SUM(H367)</f>
        <v>0</v>
      </c>
      <c r="I368" s="28">
        <f t="shared" si="203"/>
        <v>5.36</v>
      </c>
      <c r="J368" s="28">
        <f t="shared" si="203"/>
        <v>5906000</v>
      </c>
      <c r="K368" s="26"/>
      <c r="L368" s="28"/>
      <c r="M368" s="28">
        <f t="shared" si="203"/>
        <v>4589799</v>
      </c>
      <c r="N368" s="28">
        <f t="shared" si="203"/>
        <v>0</v>
      </c>
      <c r="O368" s="28">
        <f t="shared" si="203"/>
        <v>1</v>
      </c>
      <c r="P368" s="28">
        <f t="shared" si="203"/>
        <v>4589800</v>
      </c>
      <c r="Q368" s="20"/>
      <c r="R368" s="28"/>
      <c r="S368" s="28">
        <f t="shared" si="203"/>
        <v>3539800</v>
      </c>
      <c r="T368" s="28">
        <f t="shared" si="203"/>
        <v>0</v>
      </c>
      <c r="U368" s="28">
        <f t="shared" si="203"/>
        <v>0</v>
      </c>
      <c r="V368" s="28">
        <f t="shared" si="203"/>
        <v>3539800</v>
      </c>
    </row>
    <row r="369" spans="1:22" ht="95.25" hidden="1" thickBot="1" x14ac:dyDescent="0.25">
      <c r="A369" s="25" t="s">
        <v>114</v>
      </c>
      <c r="B369" s="25" t="s">
        <v>16</v>
      </c>
      <c r="C369" s="25" t="s">
        <v>73</v>
      </c>
      <c r="D369" s="25" t="s">
        <v>24</v>
      </c>
      <c r="E369" s="26">
        <v>2884</v>
      </c>
      <c r="F369" s="27">
        <v>4882.87</v>
      </c>
      <c r="G369" s="27">
        <f t="shared" ref="G369" si="204">ROUND(E369*F369,2)</f>
        <v>14082197.08</v>
      </c>
      <c r="H369" s="27">
        <v>8000</v>
      </c>
      <c r="I369" s="27">
        <v>48002.92</v>
      </c>
      <c r="J369" s="27">
        <f>G369+H369+I369</f>
        <v>14138200</v>
      </c>
      <c r="K369" s="26">
        <v>2884</v>
      </c>
      <c r="L369" s="27">
        <f>M369/K369</f>
        <v>3260.2281553398057</v>
      </c>
      <c r="M369" s="27">
        <v>9402498</v>
      </c>
      <c r="N369" s="27">
        <v>8000</v>
      </c>
      <c r="O369" s="27">
        <v>48202</v>
      </c>
      <c r="P369" s="27">
        <f>M369+N369+O369</f>
        <v>9458700</v>
      </c>
      <c r="Q369" s="20">
        <v>2884</v>
      </c>
      <c r="R369" s="27">
        <f>S369/Q369</f>
        <v>3260.2281553398057</v>
      </c>
      <c r="S369" s="27">
        <v>9402498</v>
      </c>
      <c r="T369" s="27">
        <v>8000</v>
      </c>
      <c r="U369" s="27">
        <v>48202</v>
      </c>
      <c r="V369" s="27">
        <f>S369+T369+U369</f>
        <v>9458700</v>
      </c>
    </row>
    <row r="370" spans="1:22" ht="13.5" hidden="1" thickBot="1" x14ac:dyDescent="0.25">
      <c r="A370" s="49" t="s">
        <v>54</v>
      </c>
      <c r="B370" s="49"/>
      <c r="C370" s="49"/>
      <c r="D370" s="49"/>
      <c r="E370" s="26"/>
      <c r="F370" s="27"/>
      <c r="G370" s="28">
        <f>SUM(G369)</f>
        <v>14082197.08</v>
      </c>
      <c r="H370" s="28">
        <f t="shared" ref="H370:V370" si="205">SUM(H369)</f>
        <v>8000</v>
      </c>
      <c r="I370" s="28">
        <f t="shared" si="205"/>
        <v>48002.92</v>
      </c>
      <c r="J370" s="28">
        <f t="shared" si="205"/>
        <v>14138200</v>
      </c>
      <c r="K370" s="26"/>
      <c r="L370" s="28"/>
      <c r="M370" s="28">
        <f t="shared" si="205"/>
        <v>9402498</v>
      </c>
      <c r="N370" s="28">
        <f t="shared" si="205"/>
        <v>8000</v>
      </c>
      <c r="O370" s="28">
        <f t="shared" si="205"/>
        <v>48202</v>
      </c>
      <c r="P370" s="28">
        <f t="shared" si="205"/>
        <v>9458700</v>
      </c>
      <c r="Q370" s="20"/>
      <c r="R370" s="28"/>
      <c r="S370" s="28">
        <f t="shared" si="205"/>
        <v>9402498</v>
      </c>
      <c r="T370" s="28">
        <f t="shared" si="205"/>
        <v>8000</v>
      </c>
      <c r="U370" s="28">
        <f t="shared" si="205"/>
        <v>48202</v>
      </c>
      <c r="V370" s="28">
        <f t="shared" si="205"/>
        <v>9458700</v>
      </c>
    </row>
    <row r="371" spans="1:22" ht="74.25" hidden="1" thickBot="1" x14ac:dyDescent="0.25">
      <c r="A371" s="25" t="s">
        <v>115</v>
      </c>
      <c r="B371" s="25" t="s">
        <v>16</v>
      </c>
      <c r="C371" s="25" t="s">
        <v>23</v>
      </c>
      <c r="D371" s="25" t="s">
        <v>24</v>
      </c>
      <c r="E371" s="26">
        <v>497</v>
      </c>
      <c r="F371" s="27">
        <f>G371/E371</f>
        <v>6219.764587525151</v>
      </c>
      <c r="G371" s="27">
        <v>3091223</v>
      </c>
      <c r="H371" s="27">
        <v>0</v>
      </c>
      <c r="I371" s="27">
        <v>0</v>
      </c>
      <c r="J371" s="27">
        <f>G371+H371+I371</f>
        <v>3091223</v>
      </c>
      <c r="K371" s="26">
        <v>497</v>
      </c>
      <c r="L371" s="27">
        <v>6219.43</v>
      </c>
      <c r="M371" s="27">
        <v>3091223</v>
      </c>
      <c r="N371" s="27">
        <v>0</v>
      </c>
      <c r="O371" s="27">
        <v>0</v>
      </c>
      <c r="P371" s="27">
        <f>M371+N371+O371</f>
        <v>3091223</v>
      </c>
      <c r="Q371" s="20">
        <v>497</v>
      </c>
      <c r="R371" s="27">
        <v>6219.43</v>
      </c>
      <c r="S371" s="27">
        <v>3091223</v>
      </c>
      <c r="T371" s="27">
        <v>0</v>
      </c>
      <c r="U371" s="27">
        <v>0</v>
      </c>
      <c r="V371" s="27">
        <f>S371+T371+U371</f>
        <v>3091223</v>
      </c>
    </row>
    <row r="372" spans="1:22" ht="95.25" hidden="1" thickBot="1" x14ac:dyDescent="0.25">
      <c r="A372" s="25" t="s">
        <v>115</v>
      </c>
      <c r="B372" s="25" t="s">
        <v>16</v>
      </c>
      <c r="C372" s="25" t="s">
        <v>73</v>
      </c>
      <c r="D372" s="25" t="s">
        <v>24</v>
      </c>
      <c r="E372" s="26">
        <v>100</v>
      </c>
      <c r="F372" s="27">
        <f>G372/E372</f>
        <v>6219.77</v>
      </c>
      <c r="G372" s="27">
        <v>621977</v>
      </c>
      <c r="H372" s="27">
        <v>0</v>
      </c>
      <c r="I372" s="27">
        <v>0</v>
      </c>
      <c r="J372" s="27">
        <f>G372+H372+I372</f>
        <v>621977</v>
      </c>
      <c r="K372" s="26">
        <v>100</v>
      </c>
      <c r="L372" s="27">
        <v>6219.43</v>
      </c>
      <c r="M372" s="27">
        <v>621977</v>
      </c>
      <c r="N372" s="27">
        <v>0</v>
      </c>
      <c r="O372" s="27">
        <v>0</v>
      </c>
      <c r="P372" s="27">
        <f>M372+N372+O372</f>
        <v>621977</v>
      </c>
      <c r="Q372" s="20">
        <v>100</v>
      </c>
      <c r="R372" s="27">
        <v>6219.43</v>
      </c>
      <c r="S372" s="27">
        <v>621977</v>
      </c>
      <c r="T372" s="27">
        <v>0</v>
      </c>
      <c r="U372" s="27">
        <v>0</v>
      </c>
      <c r="V372" s="27">
        <f>S372+T372+U372</f>
        <v>621977</v>
      </c>
    </row>
    <row r="373" spans="1:22" ht="13.5" hidden="1" thickBot="1" x14ac:dyDescent="0.25">
      <c r="A373" s="49" t="s">
        <v>54</v>
      </c>
      <c r="B373" s="49"/>
      <c r="C373" s="49"/>
      <c r="D373" s="49"/>
      <c r="E373" s="26"/>
      <c r="F373" s="27"/>
      <c r="G373" s="28">
        <f>SUM(G371:G372)</f>
        <v>3713200</v>
      </c>
      <c r="H373" s="28">
        <f t="shared" ref="H373:V373" si="206">SUM(H371:H372)</f>
        <v>0</v>
      </c>
      <c r="I373" s="28">
        <f t="shared" si="206"/>
        <v>0</v>
      </c>
      <c r="J373" s="28">
        <f t="shared" si="206"/>
        <v>3713200</v>
      </c>
      <c r="K373" s="26"/>
      <c r="L373" s="28"/>
      <c r="M373" s="28">
        <f t="shared" si="206"/>
        <v>3713200</v>
      </c>
      <c r="N373" s="28">
        <f t="shared" si="206"/>
        <v>0</v>
      </c>
      <c r="O373" s="28">
        <f t="shared" si="206"/>
        <v>0</v>
      </c>
      <c r="P373" s="28">
        <f t="shared" si="206"/>
        <v>3713200</v>
      </c>
      <c r="Q373" s="20"/>
      <c r="R373" s="28"/>
      <c r="S373" s="28">
        <f t="shared" si="206"/>
        <v>3713200</v>
      </c>
      <c r="T373" s="28">
        <f t="shared" si="206"/>
        <v>0</v>
      </c>
      <c r="U373" s="28">
        <f t="shared" si="206"/>
        <v>0</v>
      </c>
      <c r="V373" s="28">
        <f t="shared" si="206"/>
        <v>3713200</v>
      </c>
    </row>
    <row r="374" spans="1:22" ht="95.25" hidden="1" thickBot="1" x14ac:dyDescent="0.25">
      <c r="A374" s="25" t="s">
        <v>116</v>
      </c>
      <c r="B374" s="25" t="s">
        <v>16</v>
      </c>
      <c r="C374" s="25" t="s">
        <v>73</v>
      </c>
      <c r="D374" s="25" t="s">
        <v>24</v>
      </c>
      <c r="E374" s="26">
        <v>3015</v>
      </c>
      <c r="F374" s="27">
        <v>3974.12</v>
      </c>
      <c r="G374" s="27">
        <f>ROUND(E374*F374,2)</f>
        <v>11981971.800000001</v>
      </c>
      <c r="H374" s="27">
        <v>69300</v>
      </c>
      <c r="I374" s="27">
        <f>43380+48.2</f>
        <v>43428.2</v>
      </c>
      <c r="J374" s="27">
        <f>G374+H374+I374</f>
        <v>12094700</v>
      </c>
      <c r="K374" s="26">
        <v>3015</v>
      </c>
      <c r="L374" s="27">
        <v>3216.78</v>
      </c>
      <c r="M374" s="27">
        <v>9904220</v>
      </c>
      <c r="N374" s="27">
        <v>69300</v>
      </c>
      <c r="O374" s="27">
        <f>43380</f>
        <v>43380</v>
      </c>
      <c r="P374" s="27">
        <f>M374+N374+O374</f>
        <v>10016900</v>
      </c>
      <c r="Q374" s="20">
        <v>3015</v>
      </c>
      <c r="R374" s="27">
        <v>3216.78</v>
      </c>
      <c r="S374" s="27">
        <v>9904220</v>
      </c>
      <c r="T374" s="27">
        <v>69300</v>
      </c>
      <c r="U374" s="27">
        <f>43380</f>
        <v>43380</v>
      </c>
      <c r="V374" s="27">
        <f>S374+T374+U374</f>
        <v>10016900</v>
      </c>
    </row>
    <row r="375" spans="1:22" ht="13.5" hidden="1" thickBot="1" x14ac:dyDescent="0.25">
      <c r="A375" s="49" t="s">
        <v>54</v>
      </c>
      <c r="B375" s="49"/>
      <c r="C375" s="49"/>
      <c r="D375" s="49"/>
      <c r="E375" s="26"/>
      <c r="F375" s="27"/>
      <c r="G375" s="28">
        <f>SUM(G374)</f>
        <v>11981971.800000001</v>
      </c>
      <c r="H375" s="28">
        <f t="shared" ref="H375:V375" si="207">SUM(H374)</f>
        <v>69300</v>
      </c>
      <c r="I375" s="28">
        <f t="shared" si="207"/>
        <v>43428.2</v>
      </c>
      <c r="J375" s="28">
        <f t="shared" si="207"/>
        <v>12094700</v>
      </c>
      <c r="K375" s="26"/>
      <c r="L375" s="28"/>
      <c r="M375" s="28">
        <f t="shared" si="207"/>
        <v>9904220</v>
      </c>
      <c r="N375" s="28">
        <f t="shared" si="207"/>
        <v>69300</v>
      </c>
      <c r="O375" s="28">
        <f t="shared" si="207"/>
        <v>43380</v>
      </c>
      <c r="P375" s="28">
        <f t="shared" si="207"/>
        <v>10016900</v>
      </c>
      <c r="Q375" s="20"/>
      <c r="R375" s="28"/>
      <c r="S375" s="28">
        <f t="shared" si="207"/>
        <v>9904220</v>
      </c>
      <c r="T375" s="28">
        <f t="shared" si="207"/>
        <v>69300</v>
      </c>
      <c r="U375" s="28">
        <f t="shared" si="207"/>
        <v>43380</v>
      </c>
      <c r="V375" s="28">
        <f t="shared" si="207"/>
        <v>10016900</v>
      </c>
    </row>
    <row r="376" spans="1:22" ht="53.25" hidden="1" thickBot="1" x14ac:dyDescent="0.25">
      <c r="A376" s="25" t="s">
        <v>117</v>
      </c>
      <c r="B376" s="25" t="s">
        <v>29</v>
      </c>
      <c r="C376" s="25" t="s">
        <v>70</v>
      </c>
      <c r="D376" s="25" t="s">
        <v>71</v>
      </c>
      <c r="E376" s="26">
        <v>600</v>
      </c>
      <c r="F376" s="27">
        <v>24900</v>
      </c>
      <c r="G376" s="27">
        <f t="shared" ref="G376:G382" si="208">ROUND(E376*F376,2)</f>
        <v>14940000</v>
      </c>
      <c r="H376" s="27">
        <v>0</v>
      </c>
      <c r="I376" s="27">
        <v>0</v>
      </c>
      <c r="J376" s="27">
        <f>G376+H376+I376</f>
        <v>14940000</v>
      </c>
      <c r="K376" s="26">
        <v>600</v>
      </c>
      <c r="L376" s="27">
        <v>24900</v>
      </c>
      <c r="M376" s="27">
        <f t="shared" ref="M376:M382" si="209">ROUND(K376*L376,2)</f>
        <v>14940000</v>
      </c>
      <c r="N376" s="27">
        <v>0</v>
      </c>
      <c r="O376" s="27">
        <v>0</v>
      </c>
      <c r="P376" s="27">
        <f>M376+N376+O376</f>
        <v>14940000</v>
      </c>
      <c r="Q376" s="20">
        <v>600</v>
      </c>
      <c r="R376" s="27">
        <v>24900</v>
      </c>
      <c r="S376" s="27">
        <f t="shared" ref="S376:S382" si="210">ROUND(Q376*R376,2)</f>
        <v>14940000</v>
      </c>
      <c r="T376" s="27">
        <v>0</v>
      </c>
      <c r="U376" s="27">
        <v>0</v>
      </c>
      <c r="V376" s="27">
        <f>S376+T376+U376</f>
        <v>14940000</v>
      </c>
    </row>
    <row r="377" spans="1:22" ht="13.5" hidden="1" thickBot="1" x14ac:dyDescent="0.25">
      <c r="A377" s="49" t="s">
        <v>54</v>
      </c>
      <c r="B377" s="49"/>
      <c r="C377" s="49"/>
      <c r="D377" s="49"/>
      <c r="E377" s="26"/>
      <c r="F377" s="27"/>
      <c r="G377" s="28">
        <f>SUM(G376)</f>
        <v>14940000</v>
      </c>
      <c r="H377" s="28">
        <f t="shared" ref="H377:V377" si="211">SUM(H376)</f>
        <v>0</v>
      </c>
      <c r="I377" s="28">
        <f t="shared" si="211"/>
        <v>0</v>
      </c>
      <c r="J377" s="28">
        <f t="shared" si="211"/>
        <v>14940000</v>
      </c>
      <c r="K377" s="26"/>
      <c r="L377" s="28"/>
      <c r="M377" s="28">
        <f t="shared" si="211"/>
        <v>14940000</v>
      </c>
      <c r="N377" s="28">
        <f t="shared" si="211"/>
        <v>0</v>
      </c>
      <c r="O377" s="28">
        <f t="shared" si="211"/>
        <v>0</v>
      </c>
      <c r="P377" s="28">
        <f t="shared" si="211"/>
        <v>14940000</v>
      </c>
      <c r="Q377" s="20"/>
      <c r="R377" s="28"/>
      <c r="S377" s="28">
        <f t="shared" si="211"/>
        <v>14940000</v>
      </c>
      <c r="T377" s="28">
        <f t="shared" si="211"/>
        <v>0</v>
      </c>
      <c r="U377" s="28">
        <f t="shared" si="211"/>
        <v>0</v>
      </c>
      <c r="V377" s="28">
        <f t="shared" si="211"/>
        <v>14940000</v>
      </c>
    </row>
    <row r="378" spans="1:22" ht="53.25" hidden="1" thickBot="1" x14ac:dyDescent="0.25">
      <c r="A378" s="25" t="s">
        <v>118</v>
      </c>
      <c r="B378" s="25" t="s">
        <v>29</v>
      </c>
      <c r="C378" s="25" t="s">
        <v>70</v>
      </c>
      <c r="D378" s="25" t="s">
        <v>71</v>
      </c>
      <c r="E378" s="26">
        <v>3000</v>
      </c>
      <c r="F378" s="27">
        <v>24900</v>
      </c>
      <c r="G378" s="27">
        <f t="shared" si="208"/>
        <v>74700000</v>
      </c>
      <c r="H378" s="27">
        <v>0</v>
      </c>
      <c r="I378" s="27">
        <v>0</v>
      </c>
      <c r="J378" s="27">
        <f>G378+H378+I378</f>
        <v>74700000</v>
      </c>
      <c r="K378" s="26">
        <v>3000</v>
      </c>
      <c r="L378" s="27">
        <v>24900</v>
      </c>
      <c r="M378" s="27">
        <f t="shared" si="209"/>
        <v>74700000</v>
      </c>
      <c r="N378" s="27">
        <v>0</v>
      </c>
      <c r="O378" s="27">
        <v>0</v>
      </c>
      <c r="P378" s="27">
        <f>M378+N378+O378</f>
        <v>74700000</v>
      </c>
      <c r="Q378" s="20">
        <v>3000</v>
      </c>
      <c r="R378" s="27">
        <v>24900</v>
      </c>
      <c r="S378" s="27">
        <f t="shared" si="210"/>
        <v>74700000</v>
      </c>
      <c r="T378" s="27">
        <v>0</v>
      </c>
      <c r="U378" s="27">
        <v>0</v>
      </c>
      <c r="V378" s="27">
        <f>S378+T378+U378</f>
        <v>74700000</v>
      </c>
    </row>
    <row r="379" spans="1:22" ht="13.5" hidden="1" thickBot="1" x14ac:dyDescent="0.25">
      <c r="A379" s="49" t="s">
        <v>54</v>
      </c>
      <c r="B379" s="49"/>
      <c r="C379" s="49"/>
      <c r="D379" s="49"/>
      <c r="E379" s="26"/>
      <c r="F379" s="27"/>
      <c r="G379" s="28">
        <f>SUM(G378)</f>
        <v>74700000</v>
      </c>
      <c r="H379" s="28">
        <f t="shared" ref="H379:V379" si="212">SUM(H378)</f>
        <v>0</v>
      </c>
      <c r="I379" s="28">
        <f t="shared" si="212"/>
        <v>0</v>
      </c>
      <c r="J379" s="28">
        <f t="shared" si="212"/>
        <v>74700000</v>
      </c>
      <c r="K379" s="26"/>
      <c r="L379" s="28"/>
      <c r="M379" s="28">
        <f t="shared" si="212"/>
        <v>74700000</v>
      </c>
      <c r="N379" s="28">
        <f t="shared" si="212"/>
        <v>0</v>
      </c>
      <c r="O379" s="28">
        <f t="shared" si="212"/>
        <v>0</v>
      </c>
      <c r="P379" s="28">
        <f t="shared" si="212"/>
        <v>74700000</v>
      </c>
      <c r="Q379" s="20"/>
      <c r="R379" s="28"/>
      <c r="S379" s="28">
        <f t="shared" si="212"/>
        <v>74700000</v>
      </c>
      <c r="T379" s="28">
        <f t="shared" si="212"/>
        <v>0</v>
      </c>
      <c r="U379" s="28">
        <f t="shared" si="212"/>
        <v>0</v>
      </c>
      <c r="V379" s="28">
        <f t="shared" si="212"/>
        <v>74700000</v>
      </c>
    </row>
    <row r="380" spans="1:22" ht="42.75" hidden="1" thickBot="1" x14ac:dyDescent="0.25">
      <c r="A380" s="25" t="s">
        <v>119</v>
      </c>
      <c r="B380" s="25" t="s">
        <v>29</v>
      </c>
      <c r="C380" s="25" t="s">
        <v>70</v>
      </c>
      <c r="D380" s="25" t="s">
        <v>71</v>
      </c>
      <c r="E380" s="26">
        <v>722</v>
      </c>
      <c r="F380" s="27">
        <v>24900</v>
      </c>
      <c r="G380" s="27">
        <f t="shared" si="208"/>
        <v>17977800</v>
      </c>
      <c r="H380" s="27">
        <v>0</v>
      </c>
      <c r="I380" s="27">
        <v>0</v>
      </c>
      <c r="J380" s="27">
        <f>G380+H380+I380</f>
        <v>17977800</v>
      </c>
      <c r="K380" s="26">
        <v>722</v>
      </c>
      <c r="L380" s="27">
        <v>24900</v>
      </c>
      <c r="M380" s="27">
        <f t="shared" si="209"/>
        <v>17977800</v>
      </c>
      <c r="N380" s="27">
        <v>0</v>
      </c>
      <c r="O380" s="27">
        <v>0</v>
      </c>
      <c r="P380" s="27">
        <f>M380+N380+O380</f>
        <v>17977800</v>
      </c>
      <c r="Q380" s="20">
        <v>722</v>
      </c>
      <c r="R380" s="27">
        <v>24900</v>
      </c>
      <c r="S380" s="27">
        <f t="shared" si="210"/>
        <v>17977800</v>
      </c>
      <c r="T380" s="27">
        <v>0</v>
      </c>
      <c r="U380" s="27">
        <v>0</v>
      </c>
      <c r="V380" s="27">
        <f>S380+T380+U380</f>
        <v>17977800</v>
      </c>
    </row>
    <row r="381" spans="1:22" ht="13.5" hidden="1" thickBot="1" x14ac:dyDescent="0.25">
      <c r="A381" s="49" t="s">
        <v>54</v>
      </c>
      <c r="B381" s="49"/>
      <c r="C381" s="49"/>
      <c r="D381" s="49"/>
      <c r="E381" s="26"/>
      <c r="F381" s="27"/>
      <c r="G381" s="28">
        <f>SUM(G380)</f>
        <v>17977800</v>
      </c>
      <c r="H381" s="28">
        <f t="shared" ref="H381:V381" si="213">SUM(H380)</f>
        <v>0</v>
      </c>
      <c r="I381" s="28">
        <f t="shared" si="213"/>
        <v>0</v>
      </c>
      <c r="J381" s="28">
        <f t="shared" si="213"/>
        <v>17977800</v>
      </c>
      <c r="K381" s="26"/>
      <c r="L381" s="28"/>
      <c r="M381" s="28">
        <f t="shared" si="213"/>
        <v>17977800</v>
      </c>
      <c r="N381" s="28">
        <f t="shared" si="213"/>
        <v>0</v>
      </c>
      <c r="O381" s="28">
        <f t="shared" si="213"/>
        <v>0</v>
      </c>
      <c r="P381" s="28">
        <f t="shared" si="213"/>
        <v>17977800</v>
      </c>
      <c r="Q381" s="20"/>
      <c r="R381" s="28"/>
      <c r="S381" s="28">
        <f t="shared" si="213"/>
        <v>17977800</v>
      </c>
      <c r="T381" s="28">
        <f t="shared" si="213"/>
        <v>0</v>
      </c>
      <c r="U381" s="28">
        <f t="shared" si="213"/>
        <v>0</v>
      </c>
      <c r="V381" s="28">
        <f t="shared" si="213"/>
        <v>17977800</v>
      </c>
    </row>
    <row r="382" spans="1:22" ht="53.25" hidden="1" thickBot="1" x14ac:dyDescent="0.25">
      <c r="A382" s="25" t="s">
        <v>120</v>
      </c>
      <c r="B382" s="25" t="s">
        <v>29</v>
      </c>
      <c r="C382" s="25" t="s">
        <v>70</v>
      </c>
      <c r="D382" s="25" t="s">
        <v>71</v>
      </c>
      <c r="E382" s="26">
        <v>525</v>
      </c>
      <c r="F382" s="27">
        <v>24900</v>
      </c>
      <c r="G382" s="27">
        <f t="shared" si="208"/>
        <v>13072500</v>
      </c>
      <c r="H382" s="27">
        <v>0</v>
      </c>
      <c r="I382" s="27">
        <v>0</v>
      </c>
      <c r="J382" s="27">
        <f>G382+H382+I382</f>
        <v>13072500</v>
      </c>
      <c r="K382" s="26">
        <v>525</v>
      </c>
      <c r="L382" s="27">
        <v>24900</v>
      </c>
      <c r="M382" s="27">
        <f t="shared" si="209"/>
        <v>13072500</v>
      </c>
      <c r="N382" s="27">
        <v>0</v>
      </c>
      <c r="O382" s="27">
        <v>0</v>
      </c>
      <c r="P382" s="27">
        <f>M382+N382+O382</f>
        <v>13072500</v>
      </c>
      <c r="Q382" s="20">
        <v>525</v>
      </c>
      <c r="R382" s="27">
        <v>24900</v>
      </c>
      <c r="S382" s="27">
        <f t="shared" si="210"/>
        <v>13072500</v>
      </c>
      <c r="T382" s="27">
        <v>0</v>
      </c>
      <c r="U382" s="27">
        <v>0</v>
      </c>
      <c r="V382" s="27">
        <f>S382+T382+U382</f>
        <v>13072500</v>
      </c>
    </row>
    <row r="383" spans="1:22" ht="12.75" hidden="1" customHeight="1" thickBot="1" x14ac:dyDescent="0.25">
      <c r="A383" s="49" t="s">
        <v>54</v>
      </c>
      <c r="B383" s="49"/>
      <c r="C383" s="49"/>
      <c r="D383" s="49"/>
      <c r="E383" s="47"/>
      <c r="F383" s="31"/>
      <c r="G383" s="30">
        <f>SUM(G382)</f>
        <v>13072500</v>
      </c>
      <c r="H383" s="30">
        <f t="shared" ref="H383:V383" si="214">SUM(H382)</f>
        <v>0</v>
      </c>
      <c r="I383" s="30">
        <f t="shared" si="214"/>
        <v>0</v>
      </c>
      <c r="J383" s="30">
        <f t="shared" si="214"/>
        <v>13072500</v>
      </c>
      <c r="K383" s="47"/>
      <c r="L383" s="30"/>
      <c r="M383" s="30">
        <f t="shared" si="214"/>
        <v>13072500</v>
      </c>
      <c r="N383" s="30">
        <f t="shared" si="214"/>
        <v>0</v>
      </c>
      <c r="O383" s="30">
        <f t="shared" si="214"/>
        <v>0</v>
      </c>
      <c r="P383" s="30">
        <f t="shared" si="214"/>
        <v>13072500</v>
      </c>
      <c r="Q383" s="20"/>
      <c r="R383" s="30"/>
      <c r="S383" s="30">
        <f t="shared" si="214"/>
        <v>13072500</v>
      </c>
      <c r="T383" s="30">
        <f t="shared" si="214"/>
        <v>0</v>
      </c>
      <c r="U383" s="30">
        <f t="shared" si="214"/>
        <v>0</v>
      </c>
      <c r="V383" s="30">
        <f t="shared" si="214"/>
        <v>13072500</v>
      </c>
    </row>
    <row r="384" spans="1:22" ht="42.75" hidden="1" thickBot="1" x14ac:dyDescent="0.25">
      <c r="A384" s="25" t="s">
        <v>137</v>
      </c>
      <c r="B384" s="25" t="s">
        <v>16</v>
      </c>
      <c r="C384" s="49" t="s">
        <v>50</v>
      </c>
      <c r="D384" s="25" t="s">
        <v>18</v>
      </c>
      <c r="E384" s="48">
        <v>3200</v>
      </c>
      <c r="F384" s="32">
        <v>2036.66</v>
      </c>
      <c r="G384" s="32">
        <f>F384*E384</f>
        <v>6517312</v>
      </c>
      <c r="H384" s="32">
        <v>0</v>
      </c>
      <c r="I384" s="32">
        <v>0</v>
      </c>
      <c r="J384" s="32">
        <f>I384+H384+G384</f>
        <v>6517312</v>
      </c>
      <c r="K384" s="48">
        <v>3200</v>
      </c>
      <c r="L384" s="32">
        <v>2085.81</v>
      </c>
      <c r="M384" s="32">
        <f t="shared" ref="M384:M386" si="215">L384*K384</f>
        <v>6674592</v>
      </c>
      <c r="N384" s="32">
        <v>0</v>
      </c>
      <c r="O384" s="32">
        <v>0</v>
      </c>
      <c r="P384" s="32">
        <f>M384+N384+O384</f>
        <v>6674592</v>
      </c>
      <c r="Q384" s="20">
        <v>3200</v>
      </c>
      <c r="R384" s="32">
        <v>2089.2800000000002</v>
      </c>
      <c r="S384" s="32">
        <f t="shared" ref="S384:S386" si="216">R384*Q384</f>
        <v>6685696.0000000009</v>
      </c>
      <c r="T384" s="32">
        <v>0</v>
      </c>
      <c r="U384" s="32">
        <v>0</v>
      </c>
      <c r="V384" s="32">
        <f>S384+T384+U384</f>
        <v>6685696.0000000009</v>
      </c>
    </row>
    <row r="385" spans="1:22" ht="42.75" hidden="1" thickBot="1" x14ac:dyDescent="0.25">
      <c r="A385" s="25" t="s">
        <v>137</v>
      </c>
      <c r="B385" s="25" t="s">
        <v>16</v>
      </c>
      <c r="C385" s="49" t="s">
        <v>49</v>
      </c>
      <c r="D385" s="25" t="s">
        <v>22</v>
      </c>
      <c r="E385" s="48">
        <v>625</v>
      </c>
      <c r="F385" s="32">
        <v>24439.84</v>
      </c>
      <c r="G385" s="32">
        <f t="shared" ref="G385:G386" si="217">F385*E385</f>
        <v>15274900</v>
      </c>
      <c r="H385" s="32">
        <v>0</v>
      </c>
      <c r="I385" s="32">
        <v>0</v>
      </c>
      <c r="J385" s="32">
        <f>G385+H385+I385</f>
        <v>15274900</v>
      </c>
      <c r="K385" s="48">
        <v>625</v>
      </c>
      <c r="L385" s="32">
        <v>25029.759999999998</v>
      </c>
      <c r="M385" s="32">
        <f t="shared" si="215"/>
        <v>15643599.999999998</v>
      </c>
      <c r="N385" s="32">
        <v>0</v>
      </c>
      <c r="O385" s="32">
        <v>0</v>
      </c>
      <c r="P385" s="32">
        <f>M385+N385+O385</f>
        <v>15643599.999999998</v>
      </c>
      <c r="Q385" s="20">
        <v>625</v>
      </c>
      <c r="R385" s="32">
        <v>25071.360000000001</v>
      </c>
      <c r="S385" s="32">
        <f t="shared" si="216"/>
        <v>15669600</v>
      </c>
      <c r="T385" s="32">
        <v>0</v>
      </c>
      <c r="U385" s="32">
        <v>0</v>
      </c>
      <c r="V385" s="32">
        <f>S385+T385+U385</f>
        <v>15669600</v>
      </c>
    </row>
    <row r="386" spans="1:22" ht="63.75" hidden="1" thickBot="1" x14ac:dyDescent="0.25">
      <c r="A386" s="25" t="s">
        <v>137</v>
      </c>
      <c r="B386" s="25" t="s">
        <v>16</v>
      </c>
      <c r="C386" s="25" t="s">
        <v>82</v>
      </c>
      <c r="D386" s="25" t="s">
        <v>28</v>
      </c>
      <c r="E386" s="48">
        <v>250</v>
      </c>
      <c r="F386" s="32">
        <v>819798.8</v>
      </c>
      <c r="G386" s="32">
        <f t="shared" si="217"/>
        <v>204949700</v>
      </c>
      <c r="H386" s="32">
        <v>3477500</v>
      </c>
      <c r="I386" s="32">
        <f>1921100+282088+121600</f>
        <v>2324788</v>
      </c>
      <c r="J386" s="32">
        <f>G386+H386+I386</f>
        <v>210751988</v>
      </c>
      <c r="K386" s="48">
        <v>250</v>
      </c>
      <c r="L386" s="32">
        <v>701500</v>
      </c>
      <c r="M386" s="32">
        <f t="shared" si="215"/>
        <v>175375000</v>
      </c>
      <c r="N386" s="32">
        <v>4077500</v>
      </c>
      <c r="O386" s="32">
        <f>2021500+160908+121600</f>
        <v>2304008</v>
      </c>
      <c r="P386" s="32">
        <f>M386+N386+O386</f>
        <v>181756508</v>
      </c>
      <c r="Q386" s="20">
        <v>250</v>
      </c>
      <c r="R386" s="32">
        <v>701500</v>
      </c>
      <c r="S386" s="32">
        <f t="shared" si="216"/>
        <v>175375000</v>
      </c>
      <c r="T386" s="32">
        <v>4077500</v>
      </c>
      <c r="U386" s="32">
        <f>2117700+28604+121600</f>
        <v>2267904</v>
      </c>
      <c r="V386" s="32">
        <f>S386+T386+U386</f>
        <v>181720404</v>
      </c>
    </row>
    <row r="387" spans="1:22" ht="13.5" hidden="1" thickBot="1" x14ac:dyDescent="0.25">
      <c r="A387" s="49" t="s">
        <v>54</v>
      </c>
      <c r="B387" s="49"/>
      <c r="C387" s="49"/>
      <c r="D387" s="49"/>
      <c r="E387" s="48"/>
      <c r="F387" s="32"/>
      <c r="G387" s="33">
        <f>SUM(G384:G386)</f>
        <v>226741912</v>
      </c>
      <c r="H387" s="33">
        <f t="shared" ref="H387:V387" si="218">SUM(H384:H386)</f>
        <v>3477500</v>
      </c>
      <c r="I387" s="33">
        <f t="shared" si="218"/>
        <v>2324788</v>
      </c>
      <c r="J387" s="33">
        <f t="shared" si="218"/>
        <v>232544200</v>
      </c>
      <c r="K387" s="48"/>
      <c r="L387" s="33"/>
      <c r="M387" s="33">
        <f t="shared" si="218"/>
        <v>197693192</v>
      </c>
      <c r="N387" s="33">
        <f t="shared" si="218"/>
        <v>4077500</v>
      </c>
      <c r="O387" s="33">
        <f t="shared" si="218"/>
        <v>2304008</v>
      </c>
      <c r="P387" s="33">
        <f t="shared" si="218"/>
        <v>204074700</v>
      </c>
      <c r="Q387" s="20"/>
      <c r="R387" s="33"/>
      <c r="S387" s="33">
        <f t="shared" si="218"/>
        <v>197730296</v>
      </c>
      <c r="T387" s="33">
        <f t="shared" si="218"/>
        <v>4077500</v>
      </c>
      <c r="U387" s="33">
        <f t="shared" si="218"/>
        <v>2267904</v>
      </c>
      <c r="V387" s="33">
        <f t="shared" si="218"/>
        <v>204075700</v>
      </c>
    </row>
    <row r="388" spans="1:22" ht="42.75" hidden="1" thickBot="1" x14ac:dyDescent="0.25">
      <c r="A388" s="25" t="s">
        <v>138</v>
      </c>
      <c r="B388" s="25" t="s">
        <v>16</v>
      </c>
      <c r="C388" s="25" t="s">
        <v>17</v>
      </c>
      <c r="D388" s="25" t="s">
        <v>18</v>
      </c>
      <c r="E388" s="48">
        <v>200</v>
      </c>
      <c r="F388" s="32">
        <v>1189</v>
      </c>
      <c r="G388" s="32">
        <f t="shared" ref="G388:G398" si="219">F388*E388</f>
        <v>237800</v>
      </c>
      <c r="H388" s="32">
        <v>0</v>
      </c>
      <c r="I388" s="32">
        <v>0</v>
      </c>
      <c r="J388" s="32">
        <f t="shared" ref="J388:J398" si="220">I388+H388+G388</f>
        <v>237800</v>
      </c>
      <c r="K388" s="48">
        <v>200</v>
      </c>
      <c r="L388" s="32">
        <v>1189</v>
      </c>
      <c r="M388" s="32">
        <f t="shared" ref="M388:M398" si="221">L388*K388</f>
        <v>237800</v>
      </c>
      <c r="N388" s="32">
        <v>0</v>
      </c>
      <c r="O388" s="32">
        <v>0</v>
      </c>
      <c r="P388" s="32">
        <f t="shared" ref="P388:P398" si="222">M388+N388+O388</f>
        <v>237800</v>
      </c>
      <c r="Q388" s="20">
        <v>200</v>
      </c>
      <c r="R388" s="32">
        <v>1189</v>
      </c>
      <c r="S388" s="32">
        <f t="shared" ref="S388:S398" si="223">R388*Q388</f>
        <v>237800</v>
      </c>
      <c r="T388" s="32">
        <v>0</v>
      </c>
      <c r="U388" s="32">
        <v>0</v>
      </c>
      <c r="V388" s="32">
        <f t="shared" ref="V388:V398" si="224">S388+T388+U388</f>
        <v>237800</v>
      </c>
    </row>
    <row r="389" spans="1:22" ht="32.25" hidden="1" thickBot="1" x14ac:dyDescent="0.25">
      <c r="A389" s="25" t="s">
        <v>138</v>
      </c>
      <c r="B389" s="25" t="s">
        <v>16</v>
      </c>
      <c r="C389" s="25" t="s">
        <v>60</v>
      </c>
      <c r="D389" s="25" t="s">
        <v>61</v>
      </c>
      <c r="E389" s="48">
        <v>700</v>
      </c>
      <c r="F389" s="32">
        <v>5047.1400000000003</v>
      </c>
      <c r="G389" s="32">
        <f t="shared" si="219"/>
        <v>3532998</v>
      </c>
      <c r="H389" s="32">
        <v>0</v>
      </c>
      <c r="I389" s="32">
        <v>0</v>
      </c>
      <c r="J389" s="32">
        <f t="shared" si="220"/>
        <v>3532998</v>
      </c>
      <c r="K389" s="48">
        <v>700</v>
      </c>
      <c r="L389" s="32">
        <v>5047.1400000000003</v>
      </c>
      <c r="M389" s="32">
        <f t="shared" si="221"/>
        <v>3532998</v>
      </c>
      <c r="N389" s="32">
        <v>0</v>
      </c>
      <c r="O389" s="32">
        <v>0</v>
      </c>
      <c r="P389" s="32">
        <f t="shared" si="222"/>
        <v>3532998</v>
      </c>
      <c r="Q389" s="20">
        <v>700</v>
      </c>
      <c r="R389" s="32">
        <v>5047.1400000000003</v>
      </c>
      <c r="S389" s="32">
        <f t="shared" si="223"/>
        <v>3532998</v>
      </c>
      <c r="T389" s="32">
        <v>0</v>
      </c>
      <c r="U389" s="32">
        <v>0</v>
      </c>
      <c r="V389" s="32">
        <f t="shared" si="224"/>
        <v>3532998</v>
      </c>
    </row>
    <row r="390" spans="1:22" ht="42.75" hidden="1" thickBot="1" x14ac:dyDescent="0.25">
      <c r="A390" s="25" t="s">
        <v>138</v>
      </c>
      <c r="B390" s="25" t="s">
        <v>16</v>
      </c>
      <c r="C390" s="49" t="s">
        <v>50</v>
      </c>
      <c r="D390" s="25" t="s">
        <v>18</v>
      </c>
      <c r="E390" s="48">
        <v>1070</v>
      </c>
      <c r="F390" s="32">
        <v>1296.6099999999999</v>
      </c>
      <c r="G390" s="32">
        <f t="shared" si="219"/>
        <v>1387372.7</v>
      </c>
      <c r="H390" s="32">
        <v>0</v>
      </c>
      <c r="I390" s="32">
        <v>0</v>
      </c>
      <c r="J390" s="32">
        <f t="shared" si="220"/>
        <v>1387372.7</v>
      </c>
      <c r="K390" s="48">
        <v>1070</v>
      </c>
      <c r="L390" s="32">
        <v>1296.6099999999999</v>
      </c>
      <c r="M390" s="32">
        <f t="shared" si="221"/>
        <v>1387372.7</v>
      </c>
      <c r="N390" s="32">
        <v>0</v>
      </c>
      <c r="O390" s="32">
        <v>0</v>
      </c>
      <c r="P390" s="32">
        <f t="shared" si="222"/>
        <v>1387372.7</v>
      </c>
      <c r="Q390" s="20">
        <v>1070</v>
      </c>
      <c r="R390" s="32">
        <v>1296.6099999999999</v>
      </c>
      <c r="S390" s="32">
        <f t="shared" si="223"/>
        <v>1387372.7</v>
      </c>
      <c r="T390" s="32">
        <v>0</v>
      </c>
      <c r="U390" s="32">
        <v>0</v>
      </c>
      <c r="V390" s="32">
        <f t="shared" si="224"/>
        <v>1387372.7</v>
      </c>
    </row>
    <row r="391" spans="1:22" ht="42.75" hidden="1" thickBot="1" x14ac:dyDescent="0.25">
      <c r="A391" s="25" t="s">
        <v>138</v>
      </c>
      <c r="B391" s="25" t="s">
        <v>16</v>
      </c>
      <c r="C391" s="49" t="s">
        <v>51</v>
      </c>
      <c r="D391" s="25" t="s">
        <v>22</v>
      </c>
      <c r="E391" s="48">
        <v>1187</v>
      </c>
      <c r="F391" s="32">
        <v>911.51</v>
      </c>
      <c r="G391" s="32">
        <f t="shared" si="219"/>
        <v>1081962.3699999999</v>
      </c>
      <c r="H391" s="32">
        <v>0</v>
      </c>
      <c r="I391" s="32">
        <v>0</v>
      </c>
      <c r="J391" s="32">
        <f t="shared" si="220"/>
        <v>1081962.3699999999</v>
      </c>
      <c r="K391" s="48">
        <v>1187</v>
      </c>
      <c r="L391" s="32">
        <v>911.51</v>
      </c>
      <c r="M391" s="32">
        <f t="shared" si="221"/>
        <v>1081962.3699999999</v>
      </c>
      <c r="N391" s="32">
        <v>0</v>
      </c>
      <c r="O391" s="32">
        <v>0</v>
      </c>
      <c r="P391" s="32">
        <f t="shared" si="222"/>
        <v>1081962.3699999999</v>
      </c>
      <c r="Q391" s="20">
        <v>1187</v>
      </c>
      <c r="R391" s="32">
        <v>911.51</v>
      </c>
      <c r="S391" s="32">
        <f t="shared" si="223"/>
        <v>1081962.3699999999</v>
      </c>
      <c r="T391" s="32">
        <v>0</v>
      </c>
      <c r="U391" s="32">
        <v>0</v>
      </c>
      <c r="V391" s="32">
        <f t="shared" si="224"/>
        <v>1081962.3699999999</v>
      </c>
    </row>
    <row r="392" spans="1:22" ht="42.75" hidden="1" thickBot="1" x14ac:dyDescent="0.25">
      <c r="A392" s="25" t="s">
        <v>138</v>
      </c>
      <c r="B392" s="25" t="s">
        <v>16</v>
      </c>
      <c r="C392" s="49" t="s">
        <v>52</v>
      </c>
      <c r="D392" s="25" t="s">
        <v>22</v>
      </c>
      <c r="E392" s="48">
        <v>817</v>
      </c>
      <c r="F392" s="32">
        <v>1914.51</v>
      </c>
      <c r="G392" s="32">
        <f t="shared" si="219"/>
        <v>1564154.67</v>
      </c>
      <c r="H392" s="32">
        <v>0</v>
      </c>
      <c r="I392" s="32">
        <v>0</v>
      </c>
      <c r="J392" s="32">
        <f t="shared" si="220"/>
        <v>1564154.67</v>
      </c>
      <c r="K392" s="48">
        <v>817</v>
      </c>
      <c r="L392" s="32">
        <v>1914.51</v>
      </c>
      <c r="M392" s="32">
        <f t="shared" si="221"/>
        <v>1564154.67</v>
      </c>
      <c r="N392" s="32">
        <v>0</v>
      </c>
      <c r="O392" s="32">
        <v>0</v>
      </c>
      <c r="P392" s="32">
        <f t="shared" si="222"/>
        <v>1564154.67</v>
      </c>
      <c r="Q392" s="20">
        <v>817</v>
      </c>
      <c r="R392" s="32">
        <v>1914.51</v>
      </c>
      <c r="S392" s="32">
        <f t="shared" si="223"/>
        <v>1564154.67</v>
      </c>
      <c r="T392" s="32">
        <v>0</v>
      </c>
      <c r="U392" s="32">
        <v>0</v>
      </c>
      <c r="V392" s="32">
        <f t="shared" si="224"/>
        <v>1564154.67</v>
      </c>
    </row>
    <row r="393" spans="1:22" ht="42.75" hidden="1" thickBot="1" x14ac:dyDescent="0.25">
      <c r="A393" s="25" t="s">
        <v>138</v>
      </c>
      <c r="B393" s="25" t="s">
        <v>16</v>
      </c>
      <c r="C393" s="49" t="s">
        <v>48</v>
      </c>
      <c r="D393" s="25" t="s">
        <v>22</v>
      </c>
      <c r="E393" s="48">
        <v>1394</v>
      </c>
      <c r="F393" s="32">
        <v>1955.1</v>
      </c>
      <c r="G393" s="32">
        <f t="shared" si="219"/>
        <v>2725409.4</v>
      </c>
      <c r="H393" s="32">
        <v>0</v>
      </c>
      <c r="I393" s="32">
        <v>0</v>
      </c>
      <c r="J393" s="32">
        <f t="shared" si="220"/>
        <v>2725409.4</v>
      </c>
      <c r="K393" s="48">
        <v>1394</v>
      </c>
      <c r="L393" s="32">
        <v>1955.1</v>
      </c>
      <c r="M393" s="32">
        <f t="shared" si="221"/>
        <v>2725409.4</v>
      </c>
      <c r="N393" s="32">
        <v>0</v>
      </c>
      <c r="O393" s="32">
        <v>0</v>
      </c>
      <c r="P393" s="32">
        <f t="shared" si="222"/>
        <v>2725409.4</v>
      </c>
      <c r="Q393" s="20">
        <v>1394</v>
      </c>
      <c r="R393" s="32">
        <v>1955.1</v>
      </c>
      <c r="S393" s="32">
        <f t="shared" si="223"/>
        <v>2725409.4</v>
      </c>
      <c r="T393" s="32">
        <v>0</v>
      </c>
      <c r="U393" s="32">
        <v>0</v>
      </c>
      <c r="V393" s="32">
        <f t="shared" si="224"/>
        <v>2725409.4</v>
      </c>
    </row>
    <row r="394" spans="1:22" ht="74.25" hidden="1" thickBot="1" x14ac:dyDescent="0.25">
      <c r="A394" s="25" t="s">
        <v>138</v>
      </c>
      <c r="B394" s="25" t="s">
        <v>16</v>
      </c>
      <c r="C394" s="25" t="s">
        <v>23</v>
      </c>
      <c r="D394" s="25" t="s">
        <v>24</v>
      </c>
      <c r="E394" s="48">
        <v>439</v>
      </c>
      <c r="F394" s="32">
        <v>8272.44</v>
      </c>
      <c r="G394" s="32">
        <f t="shared" si="219"/>
        <v>3631601.16</v>
      </c>
      <c r="H394" s="32">
        <v>0</v>
      </c>
      <c r="I394" s="32">
        <v>0</v>
      </c>
      <c r="J394" s="32">
        <f t="shared" si="220"/>
        <v>3631601.16</v>
      </c>
      <c r="K394" s="48">
        <v>439</v>
      </c>
      <c r="L394" s="32">
        <v>8272.67</v>
      </c>
      <c r="M394" s="32">
        <f t="shared" si="221"/>
        <v>3631702.13</v>
      </c>
      <c r="N394" s="32">
        <v>0</v>
      </c>
      <c r="O394" s="32">
        <v>0</v>
      </c>
      <c r="P394" s="32">
        <f t="shared" si="222"/>
        <v>3631702.13</v>
      </c>
      <c r="Q394" s="20">
        <v>439</v>
      </c>
      <c r="R394" s="32">
        <v>8272.67</v>
      </c>
      <c r="S394" s="32">
        <f t="shared" si="223"/>
        <v>3631702.13</v>
      </c>
      <c r="T394" s="32">
        <v>0</v>
      </c>
      <c r="U394" s="32">
        <v>0</v>
      </c>
      <c r="V394" s="32">
        <f t="shared" si="224"/>
        <v>3631702.13</v>
      </c>
    </row>
    <row r="395" spans="1:22" ht="63.75" hidden="1" thickBot="1" x14ac:dyDescent="0.25">
      <c r="A395" s="25" t="s">
        <v>138</v>
      </c>
      <c r="B395" s="25" t="s">
        <v>16</v>
      </c>
      <c r="C395" s="25" t="s">
        <v>100</v>
      </c>
      <c r="D395" s="25" t="s">
        <v>28</v>
      </c>
      <c r="E395" s="48">
        <v>130</v>
      </c>
      <c r="F395" s="32">
        <v>180698.71</v>
      </c>
      <c r="G395" s="32">
        <f t="shared" si="219"/>
        <v>23490832.300000001</v>
      </c>
      <c r="H395" s="32"/>
      <c r="I395" s="32">
        <f>210000-2.96+0.66</f>
        <v>209997.7</v>
      </c>
      <c r="J395" s="32">
        <f t="shared" si="220"/>
        <v>23700830</v>
      </c>
      <c r="K395" s="48">
        <v>130</v>
      </c>
      <c r="L395" s="32">
        <v>153136.18</v>
      </c>
      <c r="M395" s="32">
        <f t="shared" si="221"/>
        <v>19907703.399999999</v>
      </c>
      <c r="N395" s="32"/>
      <c r="O395" s="32">
        <f>210000-2-0.97</f>
        <v>209997.03</v>
      </c>
      <c r="P395" s="32">
        <f t="shared" si="222"/>
        <v>20117700.43</v>
      </c>
      <c r="Q395" s="20">
        <v>130</v>
      </c>
      <c r="R395" s="32">
        <v>153136.18</v>
      </c>
      <c r="S395" s="32">
        <f t="shared" si="223"/>
        <v>19907703.399999999</v>
      </c>
      <c r="T395" s="32"/>
      <c r="U395" s="32">
        <f>210000-2-0.97</f>
        <v>209997.03</v>
      </c>
      <c r="V395" s="32">
        <f t="shared" si="224"/>
        <v>20117700.43</v>
      </c>
    </row>
    <row r="396" spans="1:22" ht="42.75" hidden="1" thickBot="1" x14ac:dyDescent="0.25">
      <c r="A396" s="25" t="s">
        <v>138</v>
      </c>
      <c r="B396" s="25" t="s">
        <v>29</v>
      </c>
      <c r="C396" s="25" t="s">
        <v>70</v>
      </c>
      <c r="D396" s="25" t="s">
        <v>71</v>
      </c>
      <c r="E396" s="48">
        <v>108</v>
      </c>
      <c r="F396" s="32">
        <v>24900</v>
      </c>
      <c r="G396" s="32">
        <f t="shared" si="219"/>
        <v>2689200</v>
      </c>
      <c r="H396" s="32">
        <v>0</v>
      </c>
      <c r="I396" s="32">
        <v>0</v>
      </c>
      <c r="J396" s="32">
        <f t="shared" si="220"/>
        <v>2689200</v>
      </c>
      <c r="K396" s="48">
        <v>108</v>
      </c>
      <c r="L396" s="32">
        <v>24900</v>
      </c>
      <c r="M396" s="32">
        <f t="shared" si="221"/>
        <v>2689200</v>
      </c>
      <c r="N396" s="32">
        <v>0</v>
      </c>
      <c r="O396" s="32">
        <v>0</v>
      </c>
      <c r="P396" s="32">
        <f t="shared" si="222"/>
        <v>2689200</v>
      </c>
      <c r="Q396" s="20">
        <v>108</v>
      </c>
      <c r="R396" s="32">
        <v>24900</v>
      </c>
      <c r="S396" s="32">
        <f t="shared" si="223"/>
        <v>2689200</v>
      </c>
      <c r="T396" s="32">
        <v>0</v>
      </c>
      <c r="U396" s="32">
        <v>0</v>
      </c>
      <c r="V396" s="32">
        <f t="shared" si="224"/>
        <v>2689200</v>
      </c>
    </row>
    <row r="397" spans="1:22" ht="32.25" hidden="1" thickBot="1" x14ac:dyDescent="0.25">
      <c r="A397" s="25" t="s">
        <v>138</v>
      </c>
      <c r="B397" s="25" t="s">
        <v>29</v>
      </c>
      <c r="C397" s="25" t="s">
        <v>30</v>
      </c>
      <c r="D397" s="25" t="s">
        <v>31</v>
      </c>
      <c r="E397" s="48">
        <v>217</v>
      </c>
      <c r="F397" s="32">
        <v>12663.12</v>
      </c>
      <c r="G397" s="32">
        <v>2747900</v>
      </c>
      <c r="H397" s="32">
        <v>0</v>
      </c>
      <c r="I397" s="32">
        <v>0</v>
      </c>
      <c r="J397" s="32">
        <f t="shared" si="220"/>
        <v>2747900</v>
      </c>
      <c r="K397" s="48">
        <v>217</v>
      </c>
      <c r="L397" s="32">
        <v>12663.12</v>
      </c>
      <c r="M397" s="32">
        <v>2747900</v>
      </c>
      <c r="N397" s="32">
        <v>0</v>
      </c>
      <c r="O397" s="32">
        <v>0</v>
      </c>
      <c r="P397" s="32">
        <f t="shared" si="222"/>
        <v>2747900</v>
      </c>
      <c r="Q397" s="20">
        <v>217</v>
      </c>
      <c r="R397" s="32">
        <v>12663.12</v>
      </c>
      <c r="S397" s="32">
        <v>2747900</v>
      </c>
      <c r="T397" s="32">
        <v>0</v>
      </c>
      <c r="U397" s="32">
        <v>0</v>
      </c>
      <c r="V397" s="32">
        <f t="shared" si="224"/>
        <v>2747900</v>
      </c>
    </row>
    <row r="398" spans="1:22" ht="32.25" hidden="1" thickBot="1" x14ac:dyDescent="0.25">
      <c r="A398" s="25" t="s">
        <v>138</v>
      </c>
      <c r="B398" s="25" t="s">
        <v>29</v>
      </c>
      <c r="C398" s="25" t="s">
        <v>63</v>
      </c>
      <c r="D398" s="25" t="s">
        <v>64</v>
      </c>
      <c r="E398" s="48">
        <v>90</v>
      </c>
      <c r="F398" s="32">
        <v>17154.13</v>
      </c>
      <c r="G398" s="32">
        <f t="shared" si="219"/>
        <v>1543871.7000000002</v>
      </c>
      <c r="H398" s="32">
        <v>0</v>
      </c>
      <c r="I398" s="32">
        <v>0</v>
      </c>
      <c r="J398" s="32">
        <f t="shared" si="220"/>
        <v>1543871.7000000002</v>
      </c>
      <c r="K398" s="48">
        <v>90</v>
      </c>
      <c r="L398" s="32">
        <v>15216.67</v>
      </c>
      <c r="M398" s="32">
        <f t="shared" si="221"/>
        <v>1369500.3</v>
      </c>
      <c r="N398" s="32">
        <v>0</v>
      </c>
      <c r="O398" s="32">
        <v>0</v>
      </c>
      <c r="P398" s="32">
        <f t="shared" si="222"/>
        <v>1369500.3</v>
      </c>
      <c r="Q398" s="20">
        <v>90</v>
      </c>
      <c r="R398" s="32">
        <v>15216.67</v>
      </c>
      <c r="S398" s="32">
        <f t="shared" si="223"/>
        <v>1369500.3</v>
      </c>
      <c r="T398" s="32">
        <v>0</v>
      </c>
      <c r="U398" s="32">
        <v>0</v>
      </c>
      <c r="V398" s="32">
        <f t="shared" si="224"/>
        <v>1369500.3</v>
      </c>
    </row>
    <row r="399" spans="1:22" ht="13.5" hidden="1" thickBot="1" x14ac:dyDescent="0.25">
      <c r="A399" s="49" t="s">
        <v>54</v>
      </c>
      <c r="B399" s="49"/>
      <c r="C399" s="49"/>
      <c r="D399" s="49"/>
      <c r="E399" s="48"/>
      <c r="F399" s="32"/>
      <c r="G399" s="33">
        <f>SUM(G388:G398)</f>
        <v>44633102.300000004</v>
      </c>
      <c r="H399" s="33">
        <f t="shared" ref="H399:V399" si="225">SUM(H388:H398)</f>
        <v>0</v>
      </c>
      <c r="I399" s="33">
        <f t="shared" si="225"/>
        <v>209997.7</v>
      </c>
      <c r="J399" s="33">
        <f t="shared" si="225"/>
        <v>44843100</v>
      </c>
      <c r="K399" s="48"/>
      <c r="L399" s="33"/>
      <c r="M399" s="33">
        <f t="shared" si="225"/>
        <v>40875702.969999999</v>
      </c>
      <c r="N399" s="33">
        <f t="shared" si="225"/>
        <v>0</v>
      </c>
      <c r="O399" s="33">
        <f t="shared" si="225"/>
        <v>209997.03</v>
      </c>
      <c r="P399" s="33">
        <f t="shared" si="225"/>
        <v>41085700</v>
      </c>
      <c r="Q399" s="20"/>
      <c r="R399" s="33"/>
      <c r="S399" s="33">
        <f t="shared" si="225"/>
        <v>40875702.969999999</v>
      </c>
      <c r="T399" s="33">
        <f t="shared" si="225"/>
        <v>0</v>
      </c>
      <c r="U399" s="33">
        <f t="shared" si="225"/>
        <v>209997.03</v>
      </c>
      <c r="V399" s="33">
        <f t="shared" si="225"/>
        <v>41085700</v>
      </c>
    </row>
    <row r="400" spans="1:22" ht="53.25" hidden="1" thickBot="1" x14ac:dyDescent="0.25">
      <c r="A400" s="25" t="s">
        <v>139</v>
      </c>
      <c r="B400" s="25" t="s">
        <v>29</v>
      </c>
      <c r="C400" s="25" t="s">
        <v>70</v>
      </c>
      <c r="D400" s="25" t="s">
        <v>71</v>
      </c>
      <c r="E400" s="48">
        <v>534</v>
      </c>
      <c r="F400" s="32">
        <v>24900</v>
      </c>
      <c r="G400" s="32">
        <f t="shared" ref="G400:G438" si="226">F400*E400</f>
        <v>13296600</v>
      </c>
      <c r="H400" s="32">
        <v>0</v>
      </c>
      <c r="I400" s="32">
        <v>0</v>
      </c>
      <c r="J400" s="32">
        <f>G400+H400+I400</f>
        <v>13296600</v>
      </c>
      <c r="K400" s="48">
        <v>534</v>
      </c>
      <c r="L400" s="32">
        <v>24900</v>
      </c>
      <c r="M400" s="32">
        <f t="shared" ref="M400:M438" si="227">L400*K400</f>
        <v>13296600</v>
      </c>
      <c r="N400" s="32">
        <v>0</v>
      </c>
      <c r="O400" s="32">
        <v>0</v>
      </c>
      <c r="P400" s="32">
        <f>M400+N400+O400</f>
        <v>13296600</v>
      </c>
      <c r="Q400" s="20">
        <v>534</v>
      </c>
      <c r="R400" s="32">
        <v>24900</v>
      </c>
      <c r="S400" s="32">
        <f t="shared" ref="S400:S438" si="228">R400*Q400</f>
        <v>13296600</v>
      </c>
      <c r="T400" s="32">
        <v>0</v>
      </c>
      <c r="U400" s="32">
        <v>0</v>
      </c>
      <c r="V400" s="32">
        <f>S400+T400+U400</f>
        <v>13296600</v>
      </c>
    </row>
    <row r="401" spans="1:22" ht="13.5" hidden="1" thickBot="1" x14ac:dyDescent="0.25">
      <c r="A401" s="49" t="s">
        <v>54</v>
      </c>
      <c r="B401" s="49"/>
      <c r="C401" s="49"/>
      <c r="D401" s="49"/>
      <c r="E401" s="48"/>
      <c r="F401" s="32"/>
      <c r="G401" s="33">
        <f>SUM(G400)</f>
        <v>13296600</v>
      </c>
      <c r="H401" s="33">
        <f t="shared" ref="H401:V401" si="229">SUM(H400)</f>
        <v>0</v>
      </c>
      <c r="I401" s="33">
        <f t="shared" si="229"/>
        <v>0</v>
      </c>
      <c r="J401" s="33">
        <f t="shared" si="229"/>
        <v>13296600</v>
      </c>
      <c r="K401" s="48"/>
      <c r="L401" s="33"/>
      <c r="M401" s="33">
        <f t="shared" si="229"/>
        <v>13296600</v>
      </c>
      <c r="N401" s="33">
        <f t="shared" si="229"/>
        <v>0</v>
      </c>
      <c r="O401" s="33">
        <f t="shared" si="229"/>
        <v>0</v>
      </c>
      <c r="P401" s="33">
        <f t="shared" si="229"/>
        <v>13296600</v>
      </c>
      <c r="Q401" s="20"/>
      <c r="R401" s="33"/>
      <c r="S401" s="33">
        <f t="shared" si="229"/>
        <v>13296600</v>
      </c>
      <c r="T401" s="33">
        <f t="shared" si="229"/>
        <v>0</v>
      </c>
      <c r="U401" s="33">
        <f t="shared" si="229"/>
        <v>0</v>
      </c>
      <c r="V401" s="33">
        <f t="shared" si="229"/>
        <v>13296600</v>
      </c>
    </row>
    <row r="402" spans="1:22" ht="42.75" hidden="1" thickBot="1" x14ac:dyDescent="0.25">
      <c r="A402" s="25" t="s">
        <v>140</v>
      </c>
      <c r="B402" s="25" t="s">
        <v>16</v>
      </c>
      <c r="C402" s="25" t="s">
        <v>17</v>
      </c>
      <c r="D402" s="25" t="s">
        <v>18</v>
      </c>
      <c r="E402" s="48">
        <v>185</v>
      </c>
      <c r="F402" s="32">
        <v>704.22</v>
      </c>
      <c r="G402" s="32">
        <f t="shared" si="226"/>
        <v>130280.70000000001</v>
      </c>
      <c r="H402" s="32">
        <v>0</v>
      </c>
      <c r="I402" s="32">
        <v>0</v>
      </c>
      <c r="J402" s="32">
        <f t="shared" ref="J402:J414" si="230">I402+H402+G402</f>
        <v>130280.70000000001</v>
      </c>
      <c r="K402" s="48">
        <v>185</v>
      </c>
      <c r="L402" s="32">
        <v>398.38</v>
      </c>
      <c r="M402" s="32">
        <f t="shared" si="227"/>
        <v>73700.3</v>
      </c>
      <c r="N402" s="32">
        <v>0</v>
      </c>
      <c r="O402" s="32">
        <v>0</v>
      </c>
      <c r="P402" s="32">
        <f t="shared" ref="P402:P414" si="231">O402+N402+M402</f>
        <v>73700.3</v>
      </c>
      <c r="Q402" s="20">
        <v>185</v>
      </c>
      <c r="R402" s="32">
        <v>398.38</v>
      </c>
      <c r="S402" s="32">
        <f t="shared" si="228"/>
        <v>73700.3</v>
      </c>
      <c r="T402" s="32">
        <v>0</v>
      </c>
      <c r="U402" s="32">
        <v>0</v>
      </c>
      <c r="V402" s="32">
        <f t="shared" ref="V402:V414" si="232">S402+T402+U402</f>
        <v>73700.3</v>
      </c>
    </row>
    <row r="403" spans="1:22" ht="32.25" hidden="1" thickBot="1" x14ac:dyDescent="0.25">
      <c r="A403" s="25" t="s">
        <v>140</v>
      </c>
      <c r="B403" s="25" t="s">
        <v>16</v>
      </c>
      <c r="C403" s="25" t="s">
        <v>60</v>
      </c>
      <c r="D403" s="25" t="s">
        <v>61</v>
      </c>
      <c r="E403" s="48">
        <v>700</v>
      </c>
      <c r="F403" s="32">
        <v>3470.64</v>
      </c>
      <c r="G403" s="32">
        <f t="shared" si="226"/>
        <v>2429448</v>
      </c>
      <c r="H403" s="32">
        <v>0</v>
      </c>
      <c r="I403" s="32">
        <v>0</v>
      </c>
      <c r="J403" s="32">
        <f t="shared" si="230"/>
        <v>2429448</v>
      </c>
      <c r="K403" s="48">
        <v>700</v>
      </c>
      <c r="L403" s="32">
        <v>2758.86</v>
      </c>
      <c r="M403" s="32">
        <f t="shared" si="227"/>
        <v>1931202</v>
      </c>
      <c r="N403" s="32">
        <v>0</v>
      </c>
      <c r="O403" s="32">
        <v>0</v>
      </c>
      <c r="P403" s="32">
        <f t="shared" si="231"/>
        <v>1931202</v>
      </c>
      <c r="Q403" s="20">
        <v>700</v>
      </c>
      <c r="R403" s="32">
        <v>2758.86</v>
      </c>
      <c r="S403" s="32">
        <f t="shared" si="228"/>
        <v>1931202</v>
      </c>
      <c r="T403" s="32">
        <v>0</v>
      </c>
      <c r="U403" s="32">
        <v>0</v>
      </c>
      <c r="V403" s="32">
        <f t="shared" si="232"/>
        <v>1931202</v>
      </c>
    </row>
    <row r="404" spans="1:22" ht="42.75" hidden="1" thickBot="1" x14ac:dyDescent="0.25">
      <c r="A404" s="25" t="s">
        <v>140</v>
      </c>
      <c r="B404" s="25" t="s">
        <v>16</v>
      </c>
      <c r="C404" s="25" t="s">
        <v>21</v>
      </c>
      <c r="D404" s="25" t="s">
        <v>18</v>
      </c>
      <c r="E404" s="48">
        <v>2500</v>
      </c>
      <c r="F404" s="32">
        <v>1892.7</v>
      </c>
      <c r="G404" s="32">
        <f t="shared" si="226"/>
        <v>4731750</v>
      </c>
      <c r="H404" s="32">
        <v>271100</v>
      </c>
      <c r="I404" s="32">
        <f>123000-0.7</f>
        <v>122999.3</v>
      </c>
      <c r="J404" s="32">
        <f t="shared" si="230"/>
        <v>5125849.3</v>
      </c>
      <c r="K404" s="48">
        <v>2500</v>
      </c>
      <c r="L404" s="32">
        <v>1700</v>
      </c>
      <c r="M404" s="32">
        <f t="shared" si="227"/>
        <v>4250000</v>
      </c>
      <c r="N404" s="32">
        <v>271100</v>
      </c>
      <c r="O404" s="32">
        <v>158424.9</v>
      </c>
      <c r="P404" s="32">
        <f t="shared" si="231"/>
        <v>4679524.9000000004</v>
      </c>
      <c r="Q404" s="20">
        <v>2500</v>
      </c>
      <c r="R404" s="32">
        <v>1700</v>
      </c>
      <c r="S404" s="32">
        <f t="shared" si="228"/>
        <v>4250000</v>
      </c>
      <c r="T404" s="32">
        <v>271100</v>
      </c>
      <c r="U404" s="32">
        <f>123000+158.46+35266.44</f>
        <v>158424.90000000002</v>
      </c>
      <c r="V404" s="32">
        <f t="shared" si="232"/>
        <v>4679524.9000000004</v>
      </c>
    </row>
    <row r="405" spans="1:22" ht="42.75" hidden="1" thickBot="1" x14ac:dyDescent="0.25">
      <c r="A405" s="25" t="s">
        <v>140</v>
      </c>
      <c r="B405" s="25" t="s">
        <v>16</v>
      </c>
      <c r="C405" s="49" t="s">
        <v>50</v>
      </c>
      <c r="D405" s="25" t="s">
        <v>18</v>
      </c>
      <c r="E405" s="48">
        <v>2100</v>
      </c>
      <c r="F405" s="32">
        <v>2422.27</v>
      </c>
      <c r="G405" s="32">
        <f t="shared" si="226"/>
        <v>5086767</v>
      </c>
      <c r="H405" s="32">
        <v>0</v>
      </c>
      <c r="I405" s="32">
        <v>0</v>
      </c>
      <c r="J405" s="32">
        <f t="shared" si="230"/>
        <v>5086767</v>
      </c>
      <c r="K405" s="48">
        <v>2100</v>
      </c>
      <c r="L405" s="32">
        <v>2217.29</v>
      </c>
      <c r="M405" s="32">
        <f t="shared" si="227"/>
        <v>4656309</v>
      </c>
      <c r="N405" s="32">
        <v>0</v>
      </c>
      <c r="O405" s="32">
        <v>0</v>
      </c>
      <c r="P405" s="32">
        <f t="shared" si="231"/>
        <v>4656309</v>
      </c>
      <c r="Q405" s="20">
        <v>2100</v>
      </c>
      <c r="R405" s="32">
        <v>2217.29</v>
      </c>
      <c r="S405" s="32">
        <f t="shared" si="228"/>
        <v>4656309</v>
      </c>
      <c r="T405" s="32">
        <v>0</v>
      </c>
      <c r="U405" s="32">
        <v>0</v>
      </c>
      <c r="V405" s="32">
        <f t="shared" si="232"/>
        <v>4656309</v>
      </c>
    </row>
    <row r="406" spans="1:22" ht="42.75" hidden="1" thickBot="1" x14ac:dyDescent="0.25">
      <c r="A406" s="25" t="s">
        <v>140</v>
      </c>
      <c r="B406" s="25" t="s">
        <v>16</v>
      </c>
      <c r="C406" s="49" t="s">
        <v>51</v>
      </c>
      <c r="D406" s="25" t="s">
        <v>22</v>
      </c>
      <c r="E406" s="48">
        <v>2000</v>
      </c>
      <c r="F406" s="32">
        <v>6239.23</v>
      </c>
      <c r="G406" s="32">
        <f t="shared" si="226"/>
        <v>12478460</v>
      </c>
      <c r="H406" s="32">
        <v>0</v>
      </c>
      <c r="I406" s="32">
        <v>0</v>
      </c>
      <c r="J406" s="32">
        <f t="shared" si="230"/>
        <v>12478460</v>
      </c>
      <c r="K406" s="48">
        <v>2000</v>
      </c>
      <c r="L406" s="32">
        <v>5784.88</v>
      </c>
      <c r="M406" s="32">
        <f t="shared" si="227"/>
        <v>11569760</v>
      </c>
      <c r="N406" s="32">
        <v>0</v>
      </c>
      <c r="O406" s="32">
        <v>0</v>
      </c>
      <c r="P406" s="32">
        <f t="shared" si="231"/>
        <v>11569760</v>
      </c>
      <c r="Q406" s="20">
        <v>2000</v>
      </c>
      <c r="R406" s="32">
        <v>5784.88</v>
      </c>
      <c r="S406" s="32">
        <f t="shared" si="228"/>
        <v>11569760</v>
      </c>
      <c r="T406" s="32">
        <v>0</v>
      </c>
      <c r="U406" s="32">
        <v>0</v>
      </c>
      <c r="V406" s="32">
        <f t="shared" si="232"/>
        <v>11569760</v>
      </c>
    </row>
    <row r="407" spans="1:22" ht="42.75" hidden="1" thickBot="1" x14ac:dyDescent="0.25">
      <c r="A407" s="25" t="s">
        <v>140</v>
      </c>
      <c r="B407" s="25" t="s">
        <v>16</v>
      </c>
      <c r="C407" s="49" t="s">
        <v>52</v>
      </c>
      <c r="D407" s="25" t="s">
        <v>22</v>
      </c>
      <c r="E407" s="48">
        <v>125</v>
      </c>
      <c r="F407" s="32">
        <v>6392.46</v>
      </c>
      <c r="G407" s="32">
        <f t="shared" si="226"/>
        <v>799057.5</v>
      </c>
      <c r="H407" s="32">
        <v>0</v>
      </c>
      <c r="I407" s="32">
        <v>0</v>
      </c>
      <c r="J407" s="32">
        <f t="shared" si="230"/>
        <v>799057.5</v>
      </c>
      <c r="K407" s="48">
        <v>125</v>
      </c>
      <c r="L407" s="32">
        <v>5801.13</v>
      </c>
      <c r="M407" s="32">
        <f t="shared" si="227"/>
        <v>725141.25</v>
      </c>
      <c r="N407" s="32">
        <v>0</v>
      </c>
      <c r="O407" s="32">
        <v>0</v>
      </c>
      <c r="P407" s="32">
        <f t="shared" si="231"/>
        <v>725141.25</v>
      </c>
      <c r="Q407" s="20">
        <v>125</v>
      </c>
      <c r="R407" s="32">
        <v>5801.13</v>
      </c>
      <c r="S407" s="32">
        <f t="shared" si="228"/>
        <v>725141.25</v>
      </c>
      <c r="T407" s="32">
        <v>0</v>
      </c>
      <c r="U407" s="32">
        <v>0</v>
      </c>
      <c r="V407" s="32">
        <f t="shared" si="232"/>
        <v>725141.25</v>
      </c>
    </row>
    <row r="408" spans="1:22" ht="42.75" hidden="1" thickBot="1" x14ac:dyDescent="0.25">
      <c r="A408" s="25" t="s">
        <v>140</v>
      </c>
      <c r="B408" s="25" t="s">
        <v>16</v>
      </c>
      <c r="C408" s="25" t="s">
        <v>185</v>
      </c>
      <c r="D408" s="25" t="s">
        <v>22</v>
      </c>
      <c r="E408" s="48">
        <v>1980</v>
      </c>
      <c r="F408" s="32">
        <v>6379.75</v>
      </c>
      <c r="G408" s="32">
        <f t="shared" si="226"/>
        <v>12631905</v>
      </c>
      <c r="H408" s="32">
        <v>0</v>
      </c>
      <c r="I408" s="32">
        <v>0</v>
      </c>
      <c r="J408" s="32">
        <f t="shared" si="230"/>
        <v>12631905</v>
      </c>
      <c r="K408" s="48">
        <v>1980</v>
      </c>
      <c r="L408" s="32">
        <v>5790.59</v>
      </c>
      <c r="M408" s="32">
        <f t="shared" si="227"/>
        <v>11465368.200000001</v>
      </c>
      <c r="N408" s="32">
        <v>0</v>
      </c>
      <c r="O408" s="32">
        <v>0</v>
      </c>
      <c r="P408" s="32">
        <f t="shared" si="231"/>
        <v>11465368.200000001</v>
      </c>
      <c r="Q408" s="20">
        <v>1980</v>
      </c>
      <c r="R408" s="32">
        <v>5790.59</v>
      </c>
      <c r="S408" s="32">
        <f t="shared" si="228"/>
        <v>11465368.200000001</v>
      </c>
      <c r="T408" s="32">
        <v>0</v>
      </c>
      <c r="U408" s="32">
        <v>0</v>
      </c>
      <c r="V408" s="32">
        <f t="shared" si="232"/>
        <v>11465368.200000001</v>
      </c>
    </row>
    <row r="409" spans="1:22" ht="42.75" hidden="1" thickBot="1" x14ac:dyDescent="0.25">
      <c r="A409" s="25" t="s">
        <v>140</v>
      </c>
      <c r="B409" s="25" t="s">
        <v>16</v>
      </c>
      <c r="C409" s="49" t="s">
        <v>48</v>
      </c>
      <c r="D409" s="25" t="s">
        <v>22</v>
      </c>
      <c r="E409" s="48">
        <v>2100</v>
      </c>
      <c r="F409" s="32">
        <v>6379.42</v>
      </c>
      <c r="G409" s="32">
        <f t="shared" si="226"/>
        <v>13396782</v>
      </c>
      <c r="H409" s="32">
        <v>0</v>
      </c>
      <c r="I409" s="32">
        <v>0</v>
      </c>
      <c r="J409" s="32">
        <f t="shared" si="230"/>
        <v>13396782</v>
      </c>
      <c r="K409" s="48">
        <v>2100</v>
      </c>
      <c r="L409" s="32">
        <v>5790.95</v>
      </c>
      <c r="M409" s="32">
        <f t="shared" si="227"/>
        <v>12160995</v>
      </c>
      <c r="N409" s="32">
        <v>0</v>
      </c>
      <c r="O409" s="32">
        <v>0</v>
      </c>
      <c r="P409" s="32">
        <f t="shared" si="231"/>
        <v>12160995</v>
      </c>
      <c r="Q409" s="20">
        <v>2100</v>
      </c>
      <c r="R409" s="32">
        <v>5790.95</v>
      </c>
      <c r="S409" s="32">
        <f t="shared" si="228"/>
        <v>12160995</v>
      </c>
      <c r="T409" s="32">
        <v>0</v>
      </c>
      <c r="U409" s="32">
        <v>0</v>
      </c>
      <c r="V409" s="32">
        <f t="shared" si="232"/>
        <v>12160995</v>
      </c>
    </row>
    <row r="410" spans="1:22" ht="74.25" hidden="1" thickBot="1" x14ac:dyDescent="0.25">
      <c r="A410" s="25" t="s">
        <v>140</v>
      </c>
      <c r="B410" s="25" t="s">
        <v>16</v>
      </c>
      <c r="C410" s="25" t="s">
        <v>23</v>
      </c>
      <c r="D410" s="25" t="s">
        <v>24</v>
      </c>
      <c r="E410" s="48">
        <v>143</v>
      </c>
      <c r="F410" s="32">
        <v>2319.5</v>
      </c>
      <c r="G410" s="32">
        <f t="shared" si="226"/>
        <v>331688.5</v>
      </c>
      <c r="H410" s="32">
        <v>0</v>
      </c>
      <c r="I410" s="32">
        <v>0</v>
      </c>
      <c r="J410" s="32">
        <f t="shared" si="230"/>
        <v>331688.5</v>
      </c>
      <c r="K410" s="48">
        <v>143</v>
      </c>
      <c r="L410" s="32">
        <v>2265.4499999999998</v>
      </c>
      <c r="M410" s="32">
        <f t="shared" si="227"/>
        <v>323959.34999999998</v>
      </c>
      <c r="N410" s="32">
        <v>0</v>
      </c>
      <c r="O410" s="32">
        <v>0</v>
      </c>
      <c r="P410" s="32">
        <f t="shared" si="231"/>
        <v>323959.34999999998</v>
      </c>
      <c r="Q410" s="20">
        <v>143</v>
      </c>
      <c r="R410" s="32">
        <v>2265.4499999999998</v>
      </c>
      <c r="S410" s="32">
        <f t="shared" si="228"/>
        <v>323959.34999999998</v>
      </c>
      <c r="T410" s="32">
        <v>0</v>
      </c>
      <c r="U410" s="32">
        <v>0</v>
      </c>
      <c r="V410" s="32">
        <f t="shared" si="232"/>
        <v>323959.34999999998</v>
      </c>
    </row>
    <row r="411" spans="1:22" ht="95.25" hidden="1" thickBot="1" x14ac:dyDescent="0.25">
      <c r="A411" s="25" t="s">
        <v>140</v>
      </c>
      <c r="B411" s="25" t="s">
        <v>16</v>
      </c>
      <c r="C411" s="25" t="s">
        <v>73</v>
      </c>
      <c r="D411" s="25" t="s">
        <v>24</v>
      </c>
      <c r="E411" s="48">
        <v>110</v>
      </c>
      <c r="F411" s="32">
        <v>2369.1999999999998</v>
      </c>
      <c r="G411" s="32">
        <f t="shared" si="226"/>
        <v>260611.99999999997</v>
      </c>
      <c r="H411" s="32">
        <v>0</v>
      </c>
      <c r="I411" s="32">
        <v>0</v>
      </c>
      <c r="J411" s="32">
        <f t="shared" si="230"/>
        <v>260611.99999999997</v>
      </c>
      <c r="K411" s="48">
        <v>110</v>
      </c>
      <c r="L411" s="32">
        <v>2314</v>
      </c>
      <c r="M411" s="32">
        <f t="shared" si="227"/>
        <v>254540</v>
      </c>
      <c r="N411" s="32">
        <v>0</v>
      </c>
      <c r="O411" s="32">
        <v>0</v>
      </c>
      <c r="P411" s="32">
        <f t="shared" si="231"/>
        <v>254540</v>
      </c>
      <c r="Q411" s="20">
        <v>110</v>
      </c>
      <c r="R411" s="32">
        <v>2314</v>
      </c>
      <c r="S411" s="32">
        <f t="shared" si="228"/>
        <v>254540</v>
      </c>
      <c r="T411" s="32">
        <v>0</v>
      </c>
      <c r="U411" s="32">
        <v>0</v>
      </c>
      <c r="V411" s="32">
        <f t="shared" si="232"/>
        <v>254540</v>
      </c>
    </row>
    <row r="412" spans="1:22" ht="53.25" hidden="1" thickBot="1" x14ac:dyDescent="0.25">
      <c r="A412" s="25" t="s">
        <v>140</v>
      </c>
      <c r="B412" s="25" t="s">
        <v>16</v>
      </c>
      <c r="C412" s="25" t="s">
        <v>27</v>
      </c>
      <c r="D412" s="25" t="s">
        <v>28</v>
      </c>
      <c r="E412" s="48">
        <v>100</v>
      </c>
      <c r="F412" s="32">
        <v>61786.5</v>
      </c>
      <c r="G412" s="32">
        <f t="shared" si="226"/>
        <v>6178650</v>
      </c>
      <c r="H412" s="32">
        <v>0</v>
      </c>
      <c r="I412" s="32">
        <v>0</v>
      </c>
      <c r="J412" s="32">
        <f t="shared" si="230"/>
        <v>6178650</v>
      </c>
      <c r="K412" s="48">
        <v>100</v>
      </c>
      <c r="L412" s="32">
        <v>58930</v>
      </c>
      <c r="M412" s="32">
        <f t="shared" si="227"/>
        <v>5893000</v>
      </c>
      <c r="N412" s="32">
        <v>0</v>
      </c>
      <c r="O412" s="32">
        <v>0</v>
      </c>
      <c r="P412" s="32">
        <f t="shared" si="231"/>
        <v>5893000</v>
      </c>
      <c r="Q412" s="20">
        <v>100</v>
      </c>
      <c r="R412" s="32">
        <v>58930</v>
      </c>
      <c r="S412" s="32">
        <f t="shared" si="228"/>
        <v>5893000</v>
      </c>
      <c r="T412" s="32">
        <v>0</v>
      </c>
      <c r="U412" s="32">
        <v>0</v>
      </c>
      <c r="V412" s="32">
        <f t="shared" si="232"/>
        <v>5893000</v>
      </c>
    </row>
    <row r="413" spans="1:22" ht="42.75" hidden="1" thickBot="1" x14ac:dyDescent="0.25">
      <c r="A413" s="25" t="s">
        <v>140</v>
      </c>
      <c r="B413" s="25" t="s">
        <v>29</v>
      </c>
      <c r="C413" s="25" t="s">
        <v>70</v>
      </c>
      <c r="D413" s="25" t="s">
        <v>71</v>
      </c>
      <c r="E413" s="48">
        <v>120</v>
      </c>
      <c r="F413" s="32">
        <v>24900</v>
      </c>
      <c r="G413" s="32">
        <f t="shared" si="226"/>
        <v>2988000</v>
      </c>
      <c r="H413" s="32">
        <v>0</v>
      </c>
      <c r="I413" s="32">
        <v>0</v>
      </c>
      <c r="J413" s="32">
        <f t="shared" si="230"/>
        <v>2988000</v>
      </c>
      <c r="K413" s="48">
        <v>120</v>
      </c>
      <c r="L413" s="32">
        <v>24900</v>
      </c>
      <c r="M413" s="32">
        <f t="shared" si="227"/>
        <v>2988000</v>
      </c>
      <c r="N413" s="32">
        <v>0</v>
      </c>
      <c r="O413" s="32">
        <v>0</v>
      </c>
      <c r="P413" s="32">
        <f t="shared" si="231"/>
        <v>2988000</v>
      </c>
      <c r="Q413" s="20">
        <v>120</v>
      </c>
      <c r="R413" s="32">
        <v>24900</v>
      </c>
      <c r="S413" s="32">
        <f t="shared" si="228"/>
        <v>2988000</v>
      </c>
      <c r="T413" s="32">
        <v>0</v>
      </c>
      <c r="U413" s="32">
        <v>0</v>
      </c>
      <c r="V413" s="32">
        <f t="shared" si="232"/>
        <v>2988000</v>
      </c>
    </row>
    <row r="414" spans="1:22" ht="32.25" hidden="1" thickBot="1" x14ac:dyDescent="0.25">
      <c r="A414" s="25" t="s">
        <v>140</v>
      </c>
      <c r="B414" s="25" t="s">
        <v>29</v>
      </c>
      <c r="C414" s="25" t="s">
        <v>30</v>
      </c>
      <c r="D414" s="25" t="s">
        <v>31</v>
      </c>
      <c r="E414" s="48">
        <v>544</v>
      </c>
      <c r="F414" s="32">
        <v>12869.01</v>
      </c>
      <c r="G414" s="32">
        <v>7000900</v>
      </c>
      <c r="H414" s="32">
        <v>0</v>
      </c>
      <c r="I414" s="32">
        <v>0</v>
      </c>
      <c r="J414" s="32">
        <f t="shared" si="230"/>
        <v>7000900</v>
      </c>
      <c r="K414" s="48">
        <v>544</v>
      </c>
      <c r="L414" s="32">
        <v>12869.01</v>
      </c>
      <c r="M414" s="32">
        <v>7000900</v>
      </c>
      <c r="N414" s="32">
        <v>0</v>
      </c>
      <c r="O414" s="32">
        <v>0</v>
      </c>
      <c r="P414" s="32">
        <f t="shared" si="231"/>
        <v>7000900</v>
      </c>
      <c r="Q414" s="20">
        <v>544</v>
      </c>
      <c r="R414" s="32">
        <v>12869.01</v>
      </c>
      <c r="S414" s="32">
        <v>7000900</v>
      </c>
      <c r="T414" s="32">
        <v>0</v>
      </c>
      <c r="U414" s="32">
        <v>0</v>
      </c>
      <c r="V414" s="32">
        <f t="shared" si="232"/>
        <v>7000900</v>
      </c>
    </row>
    <row r="415" spans="1:22" ht="13.5" hidden="1" thickBot="1" x14ac:dyDescent="0.25">
      <c r="A415" s="49" t="s">
        <v>54</v>
      </c>
      <c r="B415" s="49"/>
      <c r="C415" s="49"/>
      <c r="D415" s="49"/>
      <c r="E415" s="48"/>
      <c r="F415" s="32"/>
      <c r="G415" s="33">
        <f>SUM(G402:G414)</f>
        <v>68444300.700000003</v>
      </c>
      <c r="H415" s="33">
        <f t="shared" ref="H415:V415" si="233">SUM(H402:H414)</f>
        <v>271100</v>
      </c>
      <c r="I415" s="33">
        <f t="shared" si="233"/>
        <v>122999.3</v>
      </c>
      <c r="J415" s="33">
        <f t="shared" si="233"/>
        <v>68838400</v>
      </c>
      <c r="K415" s="48"/>
      <c r="L415" s="33"/>
      <c r="M415" s="33">
        <f t="shared" si="233"/>
        <v>63292875.100000001</v>
      </c>
      <c r="N415" s="33">
        <f t="shared" si="233"/>
        <v>271100</v>
      </c>
      <c r="O415" s="33">
        <f t="shared" si="233"/>
        <v>158424.9</v>
      </c>
      <c r="P415" s="33">
        <f t="shared" si="233"/>
        <v>63722400</v>
      </c>
      <c r="Q415" s="20"/>
      <c r="R415" s="33"/>
      <c r="S415" s="33">
        <f t="shared" si="233"/>
        <v>63292875.100000001</v>
      </c>
      <c r="T415" s="33">
        <f t="shared" si="233"/>
        <v>271100</v>
      </c>
      <c r="U415" s="33">
        <f t="shared" si="233"/>
        <v>158424.90000000002</v>
      </c>
      <c r="V415" s="33">
        <f t="shared" si="233"/>
        <v>63722400</v>
      </c>
    </row>
    <row r="416" spans="1:22" ht="53.25" hidden="1" thickBot="1" x14ac:dyDescent="0.25">
      <c r="A416" s="25" t="s">
        <v>141</v>
      </c>
      <c r="B416" s="25" t="s">
        <v>29</v>
      </c>
      <c r="C416" s="25" t="s">
        <v>70</v>
      </c>
      <c r="D416" s="25" t="s">
        <v>71</v>
      </c>
      <c r="E416" s="48">
        <v>750</v>
      </c>
      <c r="F416" s="32">
        <v>24900</v>
      </c>
      <c r="G416" s="32">
        <f t="shared" si="226"/>
        <v>18675000</v>
      </c>
      <c r="H416" s="32">
        <v>0</v>
      </c>
      <c r="I416" s="32">
        <v>0</v>
      </c>
      <c r="J416" s="32">
        <f>G416+H416+I416</f>
        <v>18675000</v>
      </c>
      <c r="K416" s="48">
        <v>750</v>
      </c>
      <c r="L416" s="32">
        <v>24900</v>
      </c>
      <c r="M416" s="32">
        <f t="shared" si="227"/>
        <v>18675000</v>
      </c>
      <c r="N416" s="32">
        <v>0</v>
      </c>
      <c r="O416" s="32">
        <v>0</v>
      </c>
      <c r="P416" s="32">
        <f>M416+N416+O416</f>
        <v>18675000</v>
      </c>
      <c r="Q416" s="20">
        <v>750</v>
      </c>
      <c r="R416" s="32">
        <v>24900</v>
      </c>
      <c r="S416" s="32">
        <f t="shared" si="228"/>
        <v>18675000</v>
      </c>
      <c r="T416" s="32">
        <v>0</v>
      </c>
      <c r="U416" s="32">
        <v>0</v>
      </c>
      <c r="V416" s="32">
        <f>S416+T416+U416</f>
        <v>18675000</v>
      </c>
    </row>
    <row r="417" spans="1:22" ht="13.5" hidden="1" thickBot="1" x14ac:dyDescent="0.25">
      <c r="A417" s="49" t="s">
        <v>54</v>
      </c>
      <c r="B417" s="49"/>
      <c r="C417" s="49"/>
      <c r="D417" s="49"/>
      <c r="E417" s="48"/>
      <c r="F417" s="32"/>
      <c r="G417" s="33">
        <f>SUM(G416)</f>
        <v>18675000</v>
      </c>
      <c r="H417" s="33">
        <f t="shared" ref="H417:V417" si="234">SUM(H416)</f>
        <v>0</v>
      </c>
      <c r="I417" s="33">
        <f t="shared" si="234"/>
        <v>0</v>
      </c>
      <c r="J417" s="33">
        <f t="shared" si="234"/>
        <v>18675000</v>
      </c>
      <c r="K417" s="48"/>
      <c r="L417" s="33"/>
      <c r="M417" s="33">
        <f t="shared" si="234"/>
        <v>18675000</v>
      </c>
      <c r="N417" s="33">
        <f t="shared" si="234"/>
        <v>0</v>
      </c>
      <c r="O417" s="33">
        <f t="shared" si="234"/>
        <v>0</v>
      </c>
      <c r="P417" s="33">
        <f t="shared" si="234"/>
        <v>18675000</v>
      </c>
      <c r="Q417" s="20"/>
      <c r="R417" s="33"/>
      <c r="S417" s="33">
        <f t="shared" si="234"/>
        <v>18675000</v>
      </c>
      <c r="T417" s="33">
        <f t="shared" si="234"/>
        <v>0</v>
      </c>
      <c r="U417" s="33">
        <f t="shared" si="234"/>
        <v>0</v>
      </c>
      <c r="V417" s="33">
        <f t="shared" si="234"/>
        <v>18675000</v>
      </c>
    </row>
    <row r="418" spans="1:22" ht="53.25" hidden="1" thickBot="1" x14ac:dyDescent="0.25">
      <c r="A418" s="25" t="s">
        <v>142</v>
      </c>
      <c r="B418" s="25" t="s">
        <v>16</v>
      </c>
      <c r="C418" s="25" t="s">
        <v>121</v>
      </c>
      <c r="D418" s="25" t="s">
        <v>122</v>
      </c>
      <c r="E418" s="48">
        <v>5</v>
      </c>
      <c r="F418" s="32">
        <v>1071060.82</v>
      </c>
      <c r="G418" s="32">
        <f t="shared" si="226"/>
        <v>5355304.1000000006</v>
      </c>
      <c r="H418" s="32">
        <v>0</v>
      </c>
      <c r="I418" s="32">
        <v>0</v>
      </c>
      <c r="J418" s="32">
        <f t="shared" ref="J418:J426" si="235">I418+H418+G418</f>
        <v>5355304.1000000006</v>
      </c>
      <c r="K418" s="48">
        <v>5</v>
      </c>
      <c r="L418" s="32">
        <v>1071060.82</v>
      </c>
      <c r="M418" s="32">
        <f t="shared" si="227"/>
        <v>5355304.1000000006</v>
      </c>
      <c r="N418" s="32">
        <v>0</v>
      </c>
      <c r="O418" s="32">
        <v>0</v>
      </c>
      <c r="P418" s="32">
        <f t="shared" ref="P418:P426" si="236">O418+N418+M418</f>
        <v>5355304.1000000006</v>
      </c>
      <c r="Q418" s="20">
        <v>5</v>
      </c>
      <c r="R418" s="32">
        <v>793381.49</v>
      </c>
      <c r="S418" s="32">
        <f t="shared" si="228"/>
        <v>3966907.45</v>
      </c>
      <c r="T418" s="32">
        <v>0</v>
      </c>
      <c r="U418" s="32">
        <v>0</v>
      </c>
      <c r="V418" s="32">
        <f t="shared" ref="V418:V426" si="237">U418+T418+S418</f>
        <v>3966907.45</v>
      </c>
    </row>
    <row r="419" spans="1:22" ht="53.25" hidden="1" thickBot="1" x14ac:dyDescent="0.25">
      <c r="A419" s="25" t="s">
        <v>142</v>
      </c>
      <c r="B419" s="25" t="s">
        <v>16</v>
      </c>
      <c r="C419" s="25" t="s">
        <v>123</v>
      </c>
      <c r="D419" s="25" t="s">
        <v>124</v>
      </c>
      <c r="E419" s="48">
        <v>7200</v>
      </c>
      <c r="F419" s="32">
        <v>6900</v>
      </c>
      <c r="G419" s="32">
        <f t="shared" si="226"/>
        <v>49680000</v>
      </c>
      <c r="H419" s="32">
        <v>0</v>
      </c>
      <c r="I419" s="32">
        <v>0</v>
      </c>
      <c r="J419" s="32">
        <f t="shared" si="235"/>
        <v>49680000</v>
      </c>
      <c r="K419" s="48">
        <v>9000</v>
      </c>
      <c r="L419" s="32">
        <v>4037.96</v>
      </c>
      <c r="M419" s="32">
        <f t="shared" si="227"/>
        <v>36341640</v>
      </c>
      <c r="N419" s="32">
        <v>0</v>
      </c>
      <c r="O419" s="32">
        <v>0</v>
      </c>
      <c r="P419" s="32">
        <f t="shared" si="236"/>
        <v>36341640</v>
      </c>
      <c r="Q419" s="20">
        <v>10800</v>
      </c>
      <c r="R419" s="32">
        <v>3364.96</v>
      </c>
      <c r="S419" s="32">
        <f t="shared" si="228"/>
        <v>36341568</v>
      </c>
      <c r="T419" s="32">
        <v>0</v>
      </c>
      <c r="U419" s="32">
        <v>0</v>
      </c>
      <c r="V419" s="32">
        <f t="shared" si="237"/>
        <v>36341568</v>
      </c>
    </row>
    <row r="420" spans="1:22" ht="53.25" hidden="1" thickBot="1" x14ac:dyDescent="0.25">
      <c r="A420" s="25" t="s">
        <v>142</v>
      </c>
      <c r="B420" s="25" t="s">
        <v>29</v>
      </c>
      <c r="C420" s="25" t="s">
        <v>125</v>
      </c>
      <c r="D420" s="25" t="s">
        <v>126</v>
      </c>
      <c r="E420" s="48">
        <v>36000</v>
      </c>
      <c r="F420" s="32">
        <v>2725.18</v>
      </c>
      <c r="G420" s="32">
        <f t="shared" si="226"/>
        <v>98106480</v>
      </c>
      <c r="H420" s="32">
        <v>0</v>
      </c>
      <c r="I420" s="32">
        <v>0</v>
      </c>
      <c r="J420" s="32">
        <f t="shared" si="235"/>
        <v>98106480</v>
      </c>
      <c r="K420" s="48">
        <v>36000</v>
      </c>
      <c r="L420" s="32">
        <v>2055.34</v>
      </c>
      <c r="M420" s="32">
        <f t="shared" si="227"/>
        <v>73992240</v>
      </c>
      <c r="N420" s="32">
        <v>0</v>
      </c>
      <c r="O420" s="32">
        <v>0</v>
      </c>
      <c r="P420" s="32">
        <f t="shared" si="236"/>
        <v>73992240</v>
      </c>
      <c r="Q420" s="20">
        <v>36000</v>
      </c>
      <c r="R420" s="32">
        <v>2055.34</v>
      </c>
      <c r="S420" s="32">
        <f t="shared" si="228"/>
        <v>73992240</v>
      </c>
      <c r="T420" s="32">
        <v>0</v>
      </c>
      <c r="U420" s="32">
        <v>0</v>
      </c>
      <c r="V420" s="32">
        <f t="shared" si="237"/>
        <v>73992240</v>
      </c>
    </row>
    <row r="421" spans="1:22" ht="53.25" hidden="1" thickBot="1" x14ac:dyDescent="0.25">
      <c r="A421" s="25" t="s">
        <v>142</v>
      </c>
      <c r="B421" s="25" t="s">
        <v>29</v>
      </c>
      <c r="C421" s="25" t="s">
        <v>125</v>
      </c>
      <c r="D421" s="25" t="s">
        <v>127</v>
      </c>
      <c r="E421" s="48">
        <v>2957</v>
      </c>
      <c r="F421" s="32">
        <v>78170</v>
      </c>
      <c r="G421" s="32">
        <f t="shared" si="226"/>
        <v>231148690</v>
      </c>
      <c r="H421" s="32">
        <v>50000</v>
      </c>
      <c r="I421" s="32">
        <f>139.47+27791.4</f>
        <v>27930.870000000003</v>
      </c>
      <c r="J421" s="32">
        <f t="shared" si="235"/>
        <v>231226620.87</v>
      </c>
      <c r="K421" s="48">
        <v>2957</v>
      </c>
      <c r="L421" s="32">
        <v>78170</v>
      </c>
      <c r="M421" s="32">
        <f t="shared" si="227"/>
        <v>231148690</v>
      </c>
      <c r="N421" s="32">
        <v>50000</v>
      </c>
      <c r="O421" s="32">
        <f>-140.67+26134.74</f>
        <v>25994.070000000003</v>
      </c>
      <c r="P421" s="32">
        <f t="shared" si="236"/>
        <v>231224684.06999999</v>
      </c>
      <c r="Q421" s="20">
        <v>2957</v>
      </c>
      <c r="R421" s="32">
        <v>73350</v>
      </c>
      <c r="S421" s="32">
        <f t="shared" si="228"/>
        <v>216895950</v>
      </c>
      <c r="T421" s="32">
        <v>50000</v>
      </c>
      <c r="U421" s="32">
        <v>16909.28</v>
      </c>
      <c r="V421" s="32">
        <f t="shared" si="237"/>
        <v>216962859.28</v>
      </c>
    </row>
    <row r="422" spans="1:22" ht="53.25" hidden="1" thickBot="1" x14ac:dyDescent="0.25">
      <c r="A422" s="25" t="s">
        <v>142</v>
      </c>
      <c r="B422" s="25" t="s">
        <v>29</v>
      </c>
      <c r="C422" s="25" t="s">
        <v>125</v>
      </c>
      <c r="D422" s="25" t="s">
        <v>128</v>
      </c>
      <c r="E422" s="48">
        <v>11</v>
      </c>
      <c r="F422" s="32">
        <v>2290000</v>
      </c>
      <c r="G422" s="32">
        <f t="shared" si="226"/>
        <v>25190000</v>
      </c>
      <c r="H422" s="32">
        <v>0</v>
      </c>
      <c r="I422" s="32">
        <v>0</v>
      </c>
      <c r="J422" s="32">
        <f t="shared" si="235"/>
        <v>25190000</v>
      </c>
      <c r="K422" s="48">
        <v>13</v>
      </c>
      <c r="L422" s="32">
        <v>2270100</v>
      </c>
      <c r="M422" s="32">
        <f t="shared" si="227"/>
        <v>29511300</v>
      </c>
      <c r="N422" s="32">
        <v>0</v>
      </c>
      <c r="O422" s="32">
        <v>0</v>
      </c>
      <c r="P422" s="32">
        <f t="shared" si="236"/>
        <v>29511300</v>
      </c>
      <c r="Q422" s="20">
        <v>15</v>
      </c>
      <c r="R422" s="32">
        <v>1237246.1599999999</v>
      </c>
      <c r="S422" s="32">
        <f t="shared" si="228"/>
        <v>18558692.399999999</v>
      </c>
      <c r="T422" s="32">
        <v>0</v>
      </c>
      <c r="U422" s="32">
        <v>0</v>
      </c>
      <c r="V422" s="32">
        <f t="shared" si="237"/>
        <v>18558692.399999999</v>
      </c>
    </row>
    <row r="423" spans="1:22" ht="53.25" hidden="1" thickBot="1" x14ac:dyDescent="0.25">
      <c r="A423" s="25" t="s">
        <v>142</v>
      </c>
      <c r="B423" s="25" t="s">
        <v>29</v>
      </c>
      <c r="C423" s="25" t="s">
        <v>129</v>
      </c>
      <c r="D423" s="25" t="s">
        <v>130</v>
      </c>
      <c r="E423" s="48">
        <v>14</v>
      </c>
      <c r="F423" s="32">
        <v>1484718.42</v>
      </c>
      <c r="G423" s="32">
        <f t="shared" si="226"/>
        <v>20786057.879999999</v>
      </c>
      <c r="H423" s="32">
        <v>0</v>
      </c>
      <c r="I423" s="32">
        <v>0</v>
      </c>
      <c r="J423" s="32">
        <f t="shared" si="235"/>
        <v>20786057.879999999</v>
      </c>
      <c r="K423" s="48">
        <v>14</v>
      </c>
      <c r="L423" s="32">
        <v>1484718.42</v>
      </c>
      <c r="M423" s="32">
        <f t="shared" si="227"/>
        <v>20786057.879999999</v>
      </c>
      <c r="N423" s="32">
        <v>0</v>
      </c>
      <c r="O423" s="32">
        <v>0</v>
      </c>
      <c r="P423" s="32">
        <f t="shared" si="236"/>
        <v>20786057.879999999</v>
      </c>
      <c r="Q423" s="20">
        <v>14</v>
      </c>
      <c r="R423" s="32">
        <v>1101947.94</v>
      </c>
      <c r="S423" s="32">
        <f t="shared" si="228"/>
        <v>15427271.16</v>
      </c>
      <c r="T423" s="32">
        <v>0</v>
      </c>
      <c r="U423" s="32">
        <v>0</v>
      </c>
      <c r="V423" s="32">
        <f t="shared" si="237"/>
        <v>15427271.16</v>
      </c>
    </row>
    <row r="424" spans="1:22" ht="53.25" hidden="1" thickBot="1" x14ac:dyDescent="0.25">
      <c r="A424" s="25" t="s">
        <v>142</v>
      </c>
      <c r="B424" s="25" t="s">
        <v>29</v>
      </c>
      <c r="C424" s="25" t="s">
        <v>131</v>
      </c>
      <c r="D424" s="25" t="s">
        <v>130</v>
      </c>
      <c r="E424" s="48">
        <v>13</v>
      </c>
      <c r="F424" s="32">
        <v>3270423.83</v>
      </c>
      <c r="G424" s="32">
        <f t="shared" si="226"/>
        <v>42515509.789999999</v>
      </c>
      <c r="H424" s="32">
        <v>0</v>
      </c>
      <c r="I424" s="32">
        <v>0</v>
      </c>
      <c r="J424" s="32">
        <f t="shared" si="235"/>
        <v>42515509.789999999</v>
      </c>
      <c r="K424" s="48">
        <v>13</v>
      </c>
      <c r="L424" s="32">
        <v>2890000</v>
      </c>
      <c r="M424" s="32">
        <f t="shared" si="227"/>
        <v>37570000</v>
      </c>
      <c r="N424" s="32">
        <v>0</v>
      </c>
      <c r="O424" s="32">
        <v>0</v>
      </c>
      <c r="P424" s="32">
        <f t="shared" si="236"/>
        <v>37570000</v>
      </c>
      <c r="Q424" s="20">
        <v>14</v>
      </c>
      <c r="R424" s="32">
        <v>2223434.85</v>
      </c>
      <c r="S424" s="32">
        <f t="shared" si="228"/>
        <v>31128087.900000002</v>
      </c>
      <c r="T424" s="32">
        <v>0</v>
      </c>
      <c r="U424" s="32">
        <v>0</v>
      </c>
      <c r="V424" s="32">
        <f t="shared" si="237"/>
        <v>31128087.900000002</v>
      </c>
    </row>
    <row r="425" spans="1:22" ht="63.75" hidden="1" thickBot="1" x14ac:dyDescent="0.25">
      <c r="A425" s="25" t="s">
        <v>142</v>
      </c>
      <c r="B425" s="25" t="s">
        <v>29</v>
      </c>
      <c r="C425" s="25" t="s">
        <v>132</v>
      </c>
      <c r="D425" s="25" t="s">
        <v>133</v>
      </c>
      <c r="E425" s="48">
        <v>3</v>
      </c>
      <c r="F425" s="32">
        <v>17435679.760000002</v>
      </c>
      <c r="G425" s="32">
        <f t="shared" si="226"/>
        <v>52307039.280000001</v>
      </c>
      <c r="H425" s="32">
        <v>0</v>
      </c>
      <c r="I425" s="32">
        <v>0</v>
      </c>
      <c r="J425" s="32">
        <f t="shared" si="235"/>
        <v>52307039.280000001</v>
      </c>
      <c r="K425" s="48">
        <v>3</v>
      </c>
      <c r="L425" s="32">
        <v>12970024.15</v>
      </c>
      <c r="M425" s="32">
        <f t="shared" si="227"/>
        <v>38910072.450000003</v>
      </c>
      <c r="N425" s="32">
        <v>0</v>
      </c>
      <c r="O425" s="32">
        <v>0</v>
      </c>
      <c r="P425" s="32">
        <f t="shared" si="236"/>
        <v>38910072.450000003</v>
      </c>
      <c r="Q425" s="20">
        <v>3</v>
      </c>
      <c r="R425" s="32">
        <v>12970024.15</v>
      </c>
      <c r="S425" s="32">
        <f t="shared" si="228"/>
        <v>38910072.450000003</v>
      </c>
      <c r="T425" s="32">
        <v>0</v>
      </c>
      <c r="U425" s="32">
        <v>0</v>
      </c>
      <c r="V425" s="32">
        <f t="shared" si="237"/>
        <v>38910072.450000003</v>
      </c>
    </row>
    <row r="426" spans="1:22" ht="63.75" hidden="1" thickBot="1" x14ac:dyDescent="0.25">
      <c r="A426" s="25" t="s">
        <v>142</v>
      </c>
      <c r="B426" s="25" t="s">
        <v>29</v>
      </c>
      <c r="C426" s="25" t="s">
        <v>134</v>
      </c>
      <c r="D426" s="25" t="s">
        <v>133</v>
      </c>
      <c r="E426" s="48">
        <v>24</v>
      </c>
      <c r="F426" s="32">
        <v>863378.67</v>
      </c>
      <c r="G426" s="32">
        <f t="shared" si="226"/>
        <v>20721088.080000002</v>
      </c>
      <c r="H426" s="32">
        <v>0</v>
      </c>
      <c r="I426" s="32">
        <v>0</v>
      </c>
      <c r="J426" s="32">
        <f t="shared" si="235"/>
        <v>20721088.080000002</v>
      </c>
      <c r="K426" s="48">
        <v>26</v>
      </c>
      <c r="L426" s="32">
        <v>590857.75</v>
      </c>
      <c r="M426" s="32">
        <f t="shared" si="227"/>
        <v>15362301.5</v>
      </c>
      <c r="N426" s="32">
        <v>0</v>
      </c>
      <c r="O426" s="32">
        <v>0</v>
      </c>
      <c r="P426" s="32">
        <f t="shared" si="236"/>
        <v>15362301.5</v>
      </c>
      <c r="Q426" s="20">
        <v>28</v>
      </c>
      <c r="R426" s="32">
        <v>548653.62</v>
      </c>
      <c r="S426" s="32">
        <f t="shared" si="228"/>
        <v>15362301.359999999</v>
      </c>
      <c r="T426" s="32">
        <v>0</v>
      </c>
      <c r="U426" s="32">
        <v>0</v>
      </c>
      <c r="V426" s="32">
        <f t="shared" si="237"/>
        <v>15362301.359999999</v>
      </c>
    </row>
    <row r="427" spans="1:22" ht="13.5" hidden="1" thickBot="1" x14ac:dyDescent="0.25">
      <c r="A427" s="49" t="s">
        <v>54</v>
      </c>
      <c r="B427" s="49"/>
      <c r="C427" s="49"/>
      <c r="D427" s="49"/>
      <c r="E427" s="48"/>
      <c r="F427" s="32"/>
      <c r="G427" s="33">
        <f>SUM(G418:G426)</f>
        <v>545810169.13000011</v>
      </c>
      <c r="H427" s="33">
        <f t="shared" ref="H427:V427" si="238">SUM(H418:H426)</f>
        <v>50000</v>
      </c>
      <c r="I427" s="33">
        <f t="shared" si="238"/>
        <v>27930.870000000003</v>
      </c>
      <c r="J427" s="33">
        <f t="shared" si="238"/>
        <v>545888100.00000012</v>
      </c>
      <c r="K427" s="48"/>
      <c r="L427" s="33"/>
      <c r="M427" s="33">
        <f t="shared" si="238"/>
        <v>488977605.93000001</v>
      </c>
      <c r="N427" s="33">
        <f t="shared" si="238"/>
        <v>50000</v>
      </c>
      <c r="O427" s="33">
        <f t="shared" si="238"/>
        <v>25994.070000000003</v>
      </c>
      <c r="P427" s="33">
        <f t="shared" si="238"/>
        <v>489053599.99999994</v>
      </c>
      <c r="Q427" s="20"/>
      <c r="R427" s="33"/>
      <c r="S427" s="33">
        <f t="shared" si="238"/>
        <v>450583090.71999997</v>
      </c>
      <c r="T427" s="33">
        <f t="shared" si="238"/>
        <v>50000</v>
      </c>
      <c r="U427" s="33">
        <f t="shared" si="238"/>
        <v>16909.28</v>
      </c>
      <c r="V427" s="33">
        <f t="shared" si="238"/>
        <v>450650000</v>
      </c>
    </row>
    <row r="428" spans="1:22" ht="42.75" hidden="1" thickBot="1" x14ac:dyDescent="0.25">
      <c r="A428" s="25" t="s">
        <v>143</v>
      </c>
      <c r="B428" s="25" t="s">
        <v>16</v>
      </c>
      <c r="C428" s="25" t="s">
        <v>21</v>
      </c>
      <c r="D428" s="25" t="s">
        <v>18</v>
      </c>
      <c r="E428" s="48">
        <v>1750</v>
      </c>
      <c r="F428" s="32">
        <v>4308.8</v>
      </c>
      <c r="G428" s="32">
        <f t="shared" ref="G428:G430" si="239">F428*E428</f>
        <v>7540400</v>
      </c>
      <c r="H428" s="32">
        <v>0</v>
      </c>
      <c r="I428" s="32">
        <v>0</v>
      </c>
      <c r="J428" s="32">
        <f>G428+H428+I428</f>
        <v>7540400</v>
      </c>
      <c r="K428" s="48">
        <v>1750</v>
      </c>
      <c r="L428" s="32">
        <v>3308.8</v>
      </c>
      <c r="M428" s="32">
        <f t="shared" ref="M428:M430" si="240">L428*K428</f>
        <v>5790400</v>
      </c>
      <c r="N428" s="32">
        <v>0</v>
      </c>
      <c r="O428" s="32">
        <v>0</v>
      </c>
      <c r="P428" s="32">
        <f>M428+N428+O428</f>
        <v>5790400</v>
      </c>
      <c r="Q428" s="20">
        <v>1750</v>
      </c>
      <c r="R428" s="32">
        <v>3308.8</v>
      </c>
      <c r="S428" s="32">
        <f t="shared" ref="S428:S430" si="241">R428*Q428</f>
        <v>5790400</v>
      </c>
      <c r="T428" s="32">
        <v>0</v>
      </c>
      <c r="U428" s="32">
        <v>0</v>
      </c>
      <c r="V428" s="32">
        <f>S428+T428+U428</f>
        <v>5790400</v>
      </c>
    </row>
    <row r="429" spans="1:22" ht="42.75" hidden="1" thickBot="1" x14ac:dyDescent="0.25">
      <c r="A429" s="25" t="s">
        <v>143</v>
      </c>
      <c r="B429" s="25" t="s">
        <v>16</v>
      </c>
      <c r="C429" s="49" t="s">
        <v>50</v>
      </c>
      <c r="D429" s="25" t="s">
        <v>18</v>
      </c>
      <c r="E429" s="48">
        <v>4700</v>
      </c>
      <c r="F429" s="32">
        <v>2305.64</v>
      </c>
      <c r="G429" s="32">
        <f t="shared" si="239"/>
        <v>10836508</v>
      </c>
      <c r="H429" s="32">
        <v>309400</v>
      </c>
      <c r="I429" s="32">
        <f>J429-H429-G429</f>
        <v>254392</v>
      </c>
      <c r="J429" s="32">
        <v>11400300</v>
      </c>
      <c r="K429" s="48">
        <v>4700</v>
      </c>
      <c r="L429" s="32">
        <v>2305.64</v>
      </c>
      <c r="M429" s="32">
        <f t="shared" si="240"/>
        <v>10836508</v>
      </c>
      <c r="N429" s="32">
        <v>309400</v>
      </c>
      <c r="O429" s="32">
        <f>P429-N429-M429</f>
        <v>254392</v>
      </c>
      <c r="P429" s="32">
        <v>11400300</v>
      </c>
      <c r="Q429" s="20">
        <v>4700</v>
      </c>
      <c r="R429" s="32">
        <v>2305.64</v>
      </c>
      <c r="S429" s="32">
        <f t="shared" si="241"/>
        <v>10836508</v>
      </c>
      <c r="T429" s="32">
        <v>309400</v>
      </c>
      <c r="U429" s="32">
        <f>V429-T429-S429</f>
        <v>254392</v>
      </c>
      <c r="V429" s="32">
        <v>11400300</v>
      </c>
    </row>
    <row r="430" spans="1:22" ht="53.25" hidden="1" thickBot="1" x14ac:dyDescent="0.25">
      <c r="A430" s="25" t="s">
        <v>143</v>
      </c>
      <c r="B430" s="25" t="s">
        <v>16</v>
      </c>
      <c r="C430" s="25" t="s">
        <v>27</v>
      </c>
      <c r="D430" s="25" t="s">
        <v>28</v>
      </c>
      <c r="E430" s="48">
        <v>160</v>
      </c>
      <c r="F430" s="32">
        <v>93592.5</v>
      </c>
      <c r="G430" s="32">
        <f t="shared" si="239"/>
        <v>14974800</v>
      </c>
      <c r="H430" s="32">
        <v>0</v>
      </c>
      <c r="I430" s="32">
        <v>0</v>
      </c>
      <c r="J430" s="32">
        <v>14974800</v>
      </c>
      <c r="K430" s="48">
        <v>160</v>
      </c>
      <c r="L430" s="32">
        <v>69897.5</v>
      </c>
      <c r="M430" s="32">
        <f t="shared" si="240"/>
        <v>11183600</v>
      </c>
      <c r="N430" s="32">
        <v>0</v>
      </c>
      <c r="O430" s="32">
        <v>0</v>
      </c>
      <c r="P430" s="32">
        <f>M430+N430+O430</f>
        <v>11183600</v>
      </c>
      <c r="Q430" s="20">
        <v>160</v>
      </c>
      <c r="R430" s="32">
        <v>69897.5</v>
      </c>
      <c r="S430" s="32">
        <f t="shared" si="241"/>
        <v>11183600</v>
      </c>
      <c r="T430" s="32">
        <v>0</v>
      </c>
      <c r="U430" s="32">
        <v>0</v>
      </c>
      <c r="V430" s="32">
        <f>S430+T430+U430</f>
        <v>11183600</v>
      </c>
    </row>
    <row r="431" spans="1:22" ht="32.25" hidden="1" thickBot="1" x14ac:dyDescent="0.25">
      <c r="A431" s="25" t="s">
        <v>143</v>
      </c>
      <c r="B431" s="25" t="s">
        <v>29</v>
      </c>
      <c r="C431" s="25" t="s">
        <v>30</v>
      </c>
      <c r="D431" s="25" t="s">
        <v>31</v>
      </c>
      <c r="E431" s="48">
        <v>586</v>
      </c>
      <c r="F431" s="32">
        <v>4075.6</v>
      </c>
      <c r="G431" s="32">
        <v>2388300</v>
      </c>
      <c r="H431" s="32">
        <v>0</v>
      </c>
      <c r="I431" s="32">
        <v>0</v>
      </c>
      <c r="J431" s="32">
        <v>2388300</v>
      </c>
      <c r="K431" s="48">
        <v>586</v>
      </c>
      <c r="L431" s="32">
        <v>4075.6</v>
      </c>
      <c r="M431" s="32">
        <v>2388300</v>
      </c>
      <c r="N431" s="32">
        <v>0</v>
      </c>
      <c r="O431" s="32">
        <v>0</v>
      </c>
      <c r="P431" s="32">
        <v>2388300</v>
      </c>
      <c r="Q431" s="20">
        <v>586</v>
      </c>
      <c r="R431" s="32">
        <v>4075.6</v>
      </c>
      <c r="S431" s="32">
        <v>2388300</v>
      </c>
      <c r="T431" s="32">
        <v>0</v>
      </c>
      <c r="U431" s="32">
        <v>0</v>
      </c>
      <c r="V431" s="32">
        <v>2388300</v>
      </c>
    </row>
    <row r="432" spans="1:22" ht="13.5" hidden="1" thickBot="1" x14ac:dyDescent="0.25">
      <c r="A432" s="49" t="s">
        <v>54</v>
      </c>
      <c r="B432" s="49"/>
      <c r="C432" s="49"/>
      <c r="D432" s="49"/>
      <c r="E432" s="48"/>
      <c r="F432" s="32"/>
      <c r="G432" s="33">
        <f>SUM(G428:G431)</f>
        <v>35740008</v>
      </c>
      <c r="H432" s="33">
        <f t="shared" ref="H432:V432" si="242">SUM(H428:H431)</f>
        <v>309400</v>
      </c>
      <c r="I432" s="33">
        <f t="shared" si="242"/>
        <v>254392</v>
      </c>
      <c r="J432" s="33">
        <f t="shared" si="242"/>
        <v>36303800</v>
      </c>
      <c r="K432" s="48"/>
      <c r="L432" s="33"/>
      <c r="M432" s="33">
        <f t="shared" si="242"/>
        <v>30198808</v>
      </c>
      <c r="N432" s="33">
        <f t="shared" si="242"/>
        <v>309400</v>
      </c>
      <c r="O432" s="33">
        <f t="shared" si="242"/>
        <v>254392</v>
      </c>
      <c r="P432" s="33">
        <f t="shared" si="242"/>
        <v>30762600</v>
      </c>
      <c r="Q432" s="20"/>
      <c r="R432" s="33"/>
      <c r="S432" s="33">
        <f t="shared" si="242"/>
        <v>30198808</v>
      </c>
      <c r="T432" s="33">
        <f t="shared" si="242"/>
        <v>309400</v>
      </c>
      <c r="U432" s="33">
        <f t="shared" si="242"/>
        <v>254392</v>
      </c>
      <c r="V432" s="33">
        <f t="shared" si="242"/>
        <v>30762600</v>
      </c>
    </row>
    <row r="433" spans="1:22" ht="53.25" hidden="1" thickBot="1" x14ac:dyDescent="0.25">
      <c r="A433" s="25" t="s">
        <v>144</v>
      </c>
      <c r="B433" s="25" t="s">
        <v>16</v>
      </c>
      <c r="C433" s="25" t="s">
        <v>68</v>
      </c>
      <c r="D433" s="25" t="s">
        <v>24</v>
      </c>
      <c r="E433" s="48">
        <v>165</v>
      </c>
      <c r="F433" s="32">
        <v>82527.88</v>
      </c>
      <c r="G433" s="32">
        <f t="shared" si="226"/>
        <v>13617100.200000001</v>
      </c>
      <c r="H433" s="32">
        <v>8410100</v>
      </c>
      <c r="I433" s="32">
        <f>9615600-9.3</f>
        <v>9615590.6999999993</v>
      </c>
      <c r="J433" s="32">
        <f t="shared" ref="J433:J438" si="243">I433+H433+G433</f>
        <v>31642790.899999999</v>
      </c>
      <c r="K433" s="48">
        <v>165</v>
      </c>
      <c r="L433" s="32">
        <v>81527.88</v>
      </c>
      <c r="M433" s="32">
        <f t="shared" si="227"/>
        <v>13452100.200000001</v>
      </c>
      <c r="N433" s="32">
        <v>8410100</v>
      </c>
      <c r="O433" s="32">
        <f>9615600-9.3-1740.5</f>
        <v>9613850.1999999993</v>
      </c>
      <c r="P433" s="32">
        <f t="shared" ref="P433:P438" si="244">O433+N433+M433</f>
        <v>31476050.399999999</v>
      </c>
      <c r="Q433" s="20">
        <v>165</v>
      </c>
      <c r="R433" s="32">
        <v>81527.88</v>
      </c>
      <c r="S433" s="32">
        <f t="shared" si="228"/>
        <v>13452100.200000001</v>
      </c>
      <c r="T433" s="32">
        <v>8410100</v>
      </c>
      <c r="U433" s="32">
        <f>9615600-9.3-1740.5+208300</f>
        <v>9822150.1999999993</v>
      </c>
      <c r="V433" s="32">
        <f t="shared" ref="V433:V438" si="245">U433+T433+S433</f>
        <v>31684350.399999999</v>
      </c>
    </row>
    <row r="434" spans="1:22" ht="53.25" hidden="1" thickBot="1" x14ac:dyDescent="0.25">
      <c r="A434" s="25" t="s">
        <v>144</v>
      </c>
      <c r="B434" s="25" t="s">
        <v>16</v>
      </c>
      <c r="C434" s="25" t="s">
        <v>17</v>
      </c>
      <c r="D434" s="25" t="s">
        <v>18</v>
      </c>
      <c r="E434" s="48">
        <v>2470</v>
      </c>
      <c r="F434" s="32">
        <v>5679.6</v>
      </c>
      <c r="G434" s="32">
        <f t="shared" si="226"/>
        <v>14028612</v>
      </c>
      <c r="H434" s="32">
        <v>0</v>
      </c>
      <c r="I434" s="32">
        <v>0</v>
      </c>
      <c r="J434" s="32">
        <f t="shared" si="243"/>
        <v>14028612</v>
      </c>
      <c r="K434" s="48">
        <v>2470</v>
      </c>
      <c r="L434" s="32">
        <v>5165</v>
      </c>
      <c r="M434" s="32">
        <f t="shared" si="227"/>
        <v>12757550</v>
      </c>
      <c r="N434" s="32">
        <v>0</v>
      </c>
      <c r="O434" s="32">
        <v>0</v>
      </c>
      <c r="P434" s="32">
        <f t="shared" si="244"/>
        <v>12757550</v>
      </c>
      <c r="Q434" s="20">
        <v>2470</v>
      </c>
      <c r="R434" s="32">
        <v>5165</v>
      </c>
      <c r="S434" s="32">
        <f t="shared" si="228"/>
        <v>12757550</v>
      </c>
      <c r="T434" s="32">
        <v>0</v>
      </c>
      <c r="U434" s="32">
        <v>0</v>
      </c>
      <c r="V434" s="32">
        <f t="shared" si="245"/>
        <v>12757550</v>
      </c>
    </row>
    <row r="435" spans="1:22" ht="53.25" hidden="1" thickBot="1" x14ac:dyDescent="0.25">
      <c r="A435" s="25" t="s">
        <v>144</v>
      </c>
      <c r="B435" s="25" t="s">
        <v>16</v>
      </c>
      <c r="C435" s="25" t="s">
        <v>60</v>
      </c>
      <c r="D435" s="25" t="s">
        <v>61</v>
      </c>
      <c r="E435" s="48">
        <v>1750</v>
      </c>
      <c r="F435" s="32">
        <v>7624.57</v>
      </c>
      <c r="G435" s="32">
        <f t="shared" si="226"/>
        <v>13342997.5</v>
      </c>
      <c r="H435" s="32">
        <v>0</v>
      </c>
      <c r="I435" s="32">
        <v>0</v>
      </c>
      <c r="J435" s="32">
        <f t="shared" si="243"/>
        <v>13342997.5</v>
      </c>
      <c r="K435" s="48">
        <v>1750</v>
      </c>
      <c r="L435" s="32">
        <v>5200</v>
      </c>
      <c r="M435" s="32">
        <f t="shared" si="227"/>
        <v>9100000</v>
      </c>
      <c r="N435" s="32">
        <v>0</v>
      </c>
      <c r="O435" s="32">
        <v>0</v>
      </c>
      <c r="P435" s="32">
        <f t="shared" si="244"/>
        <v>9100000</v>
      </c>
      <c r="Q435" s="20">
        <v>1750</v>
      </c>
      <c r="R435" s="32">
        <v>5200</v>
      </c>
      <c r="S435" s="32">
        <f t="shared" si="228"/>
        <v>9100000</v>
      </c>
      <c r="T435" s="32">
        <v>0</v>
      </c>
      <c r="U435" s="32">
        <v>0</v>
      </c>
      <c r="V435" s="32">
        <f t="shared" si="245"/>
        <v>9100000</v>
      </c>
    </row>
    <row r="436" spans="1:22" ht="53.25" hidden="1" thickBot="1" x14ac:dyDescent="0.25">
      <c r="A436" s="25" t="s">
        <v>144</v>
      </c>
      <c r="B436" s="25" t="s">
        <v>16</v>
      </c>
      <c r="C436" s="25" t="s">
        <v>21</v>
      </c>
      <c r="D436" s="25" t="s">
        <v>18</v>
      </c>
      <c r="E436" s="48">
        <v>310</v>
      </c>
      <c r="F436" s="32">
        <v>2212.9</v>
      </c>
      <c r="G436" s="32">
        <f t="shared" si="226"/>
        <v>685999</v>
      </c>
      <c r="H436" s="32">
        <v>0</v>
      </c>
      <c r="I436" s="32">
        <v>0</v>
      </c>
      <c r="J436" s="32">
        <f t="shared" si="243"/>
        <v>685999</v>
      </c>
      <c r="K436" s="48">
        <v>310</v>
      </c>
      <c r="L436" s="32">
        <v>2212.9</v>
      </c>
      <c r="M436" s="32">
        <f t="shared" si="227"/>
        <v>685999</v>
      </c>
      <c r="N436" s="32">
        <v>0</v>
      </c>
      <c r="O436" s="32">
        <v>0</v>
      </c>
      <c r="P436" s="32">
        <f t="shared" si="244"/>
        <v>685999</v>
      </c>
      <c r="Q436" s="20">
        <v>310</v>
      </c>
      <c r="R436" s="32">
        <v>2212.9</v>
      </c>
      <c r="S436" s="32">
        <f t="shared" si="228"/>
        <v>685999</v>
      </c>
      <c r="T436" s="32">
        <v>0</v>
      </c>
      <c r="U436" s="32">
        <v>0</v>
      </c>
      <c r="V436" s="32">
        <f t="shared" si="245"/>
        <v>685999</v>
      </c>
    </row>
    <row r="437" spans="1:22" ht="95.25" hidden="1" thickBot="1" x14ac:dyDescent="0.25">
      <c r="A437" s="25" t="s">
        <v>144</v>
      </c>
      <c r="B437" s="25" t="s">
        <v>16</v>
      </c>
      <c r="C437" s="25" t="s">
        <v>73</v>
      </c>
      <c r="D437" s="25" t="s">
        <v>24</v>
      </c>
      <c r="E437" s="48">
        <v>150</v>
      </c>
      <c r="F437" s="32">
        <v>90792.67</v>
      </c>
      <c r="G437" s="32">
        <f t="shared" si="226"/>
        <v>13618900.5</v>
      </c>
      <c r="H437" s="32">
        <v>0</v>
      </c>
      <c r="I437" s="32">
        <v>0</v>
      </c>
      <c r="J437" s="32">
        <f t="shared" si="243"/>
        <v>13618900.5</v>
      </c>
      <c r="K437" s="48">
        <v>150</v>
      </c>
      <c r="L437" s="32">
        <v>90792.67</v>
      </c>
      <c r="M437" s="32">
        <f t="shared" si="227"/>
        <v>13618900.5</v>
      </c>
      <c r="N437" s="32">
        <v>0</v>
      </c>
      <c r="O437" s="32">
        <v>0</v>
      </c>
      <c r="P437" s="32">
        <f t="shared" si="244"/>
        <v>13618900.5</v>
      </c>
      <c r="Q437" s="20">
        <v>150</v>
      </c>
      <c r="R437" s="32">
        <v>90792.67</v>
      </c>
      <c r="S437" s="32">
        <f t="shared" si="228"/>
        <v>13618900.5</v>
      </c>
      <c r="T437" s="32">
        <v>0</v>
      </c>
      <c r="U437" s="32">
        <v>0</v>
      </c>
      <c r="V437" s="32">
        <f t="shared" si="245"/>
        <v>13618900.5</v>
      </c>
    </row>
    <row r="438" spans="1:22" ht="53.25" hidden="1" thickBot="1" x14ac:dyDescent="0.25">
      <c r="A438" s="25" t="s">
        <v>144</v>
      </c>
      <c r="B438" s="25" t="s">
        <v>16</v>
      </c>
      <c r="C438" s="25" t="s">
        <v>27</v>
      </c>
      <c r="D438" s="25" t="s">
        <v>28</v>
      </c>
      <c r="E438" s="48">
        <v>35</v>
      </c>
      <c r="F438" s="32">
        <v>163282.85999999999</v>
      </c>
      <c r="G438" s="32">
        <f t="shared" si="226"/>
        <v>5714900.0999999996</v>
      </c>
      <c r="H438" s="32">
        <v>0</v>
      </c>
      <c r="I438" s="32">
        <v>0</v>
      </c>
      <c r="J438" s="32">
        <f t="shared" si="243"/>
        <v>5714900.0999999996</v>
      </c>
      <c r="K438" s="48">
        <v>35</v>
      </c>
      <c r="L438" s="32">
        <v>163282.85999999999</v>
      </c>
      <c r="M438" s="32">
        <f t="shared" si="227"/>
        <v>5714900.0999999996</v>
      </c>
      <c r="N438" s="32">
        <v>0</v>
      </c>
      <c r="O438" s="32">
        <v>0</v>
      </c>
      <c r="P438" s="32">
        <f t="shared" si="244"/>
        <v>5714900.0999999996</v>
      </c>
      <c r="Q438" s="20">
        <v>35</v>
      </c>
      <c r="R438" s="32">
        <v>163282.85999999999</v>
      </c>
      <c r="S438" s="32">
        <f t="shared" si="228"/>
        <v>5714900.0999999996</v>
      </c>
      <c r="T438" s="32">
        <v>0</v>
      </c>
      <c r="U438" s="32">
        <v>0</v>
      </c>
      <c r="V438" s="32">
        <f t="shared" si="245"/>
        <v>5714900.0999999996</v>
      </c>
    </row>
    <row r="439" spans="1:22" ht="13.5" hidden="1" thickBot="1" x14ac:dyDescent="0.25">
      <c r="A439" s="49" t="s">
        <v>54</v>
      </c>
      <c r="B439" s="49"/>
      <c r="C439" s="49"/>
      <c r="D439" s="49"/>
      <c r="E439" s="48"/>
      <c r="F439" s="32"/>
      <c r="G439" s="33">
        <f>SUM(G433:G438)</f>
        <v>61008509.300000004</v>
      </c>
      <c r="H439" s="33">
        <f>SUM(H433:H438)</f>
        <v>8410100</v>
      </c>
      <c r="I439" s="33">
        <f>SUM(I433:I438)</f>
        <v>9615590.6999999993</v>
      </c>
      <c r="J439" s="33">
        <f>SUM(J433:J438)</f>
        <v>79034200</v>
      </c>
      <c r="K439" s="48"/>
      <c r="L439" s="33"/>
      <c r="M439" s="33">
        <f>SUM(M433:M438)</f>
        <v>55329449.800000004</v>
      </c>
      <c r="N439" s="33">
        <f>SUM(N433:N438)</f>
        <v>8410100</v>
      </c>
      <c r="O439" s="33">
        <f>SUM(O433:O438)</f>
        <v>9613850.1999999993</v>
      </c>
      <c r="P439" s="33">
        <f>SUM(P433:P438)</f>
        <v>73353400</v>
      </c>
      <c r="Q439" s="20"/>
      <c r="R439" s="33"/>
      <c r="S439" s="33">
        <f>SUM(S433:S438)</f>
        <v>55329449.800000004</v>
      </c>
      <c r="T439" s="33">
        <f>SUM(T433:T438)</f>
        <v>8410100</v>
      </c>
      <c r="U439" s="33">
        <f>SUM(U433:U438)</f>
        <v>9822150.1999999993</v>
      </c>
      <c r="V439" s="33">
        <f>SUM(V433:V438)</f>
        <v>73561700</v>
      </c>
    </row>
    <row r="440" spans="1:22" ht="42.75" hidden="1" thickBot="1" x14ac:dyDescent="0.25">
      <c r="A440" s="25" t="s">
        <v>145</v>
      </c>
      <c r="B440" s="25" t="s">
        <v>16</v>
      </c>
      <c r="C440" s="49" t="s">
        <v>50</v>
      </c>
      <c r="D440" s="25" t="s">
        <v>18</v>
      </c>
      <c r="E440" s="48">
        <v>19000</v>
      </c>
      <c r="F440" s="32">
        <v>1797.86</v>
      </c>
      <c r="G440" s="32">
        <f t="shared" ref="G440:G443" si="246">F440*E440</f>
        <v>34159340</v>
      </c>
      <c r="H440" s="32">
        <v>0</v>
      </c>
      <c r="I440" s="32">
        <v>0</v>
      </c>
      <c r="J440" s="32">
        <f>G440+H440+I440</f>
        <v>34159340</v>
      </c>
      <c r="K440" s="48">
        <v>19000</v>
      </c>
      <c r="L440" s="32">
        <v>1279.75</v>
      </c>
      <c r="M440" s="32">
        <f t="shared" ref="M440:M443" si="247">L440*K440</f>
        <v>24315250</v>
      </c>
      <c r="N440" s="32">
        <v>0</v>
      </c>
      <c r="O440" s="32">
        <v>0</v>
      </c>
      <c r="P440" s="32">
        <f>M440+N440+O440</f>
        <v>24315250</v>
      </c>
      <c r="Q440" s="20">
        <v>19000</v>
      </c>
      <c r="R440" s="32">
        <v>1279.75</v>
      </c>
      <c r="S440" s="32">
        <f t="shared" ref="S440:S443" si="248">R440*Q440</f>
        <v>24315250</v>
      </c>
      <c r="T440" s="32">
        <v>0</v>
      </c>
      <c r="U440" s="32">
        <v>0</v>
      </c>
      <c r="V440" s="32">
        <f>S440+T440+U440</f>
        <v>24315250</v>
      </c>
    </row>
    <row r="441" spans="1:22" ht="42.75" hidden="1" thickBot="1" x14ac:dyDescent="0.25">
      <c r="A441" s="25" t="s">
        <v>145</v>
      </c>
      <c r="B441" s="25" t="s">
        <v>16</v>
      </c>
      <c r="C441" s="49" t="s">
        <v>49</v>
      </c>
      <c r="D441" s="25" t="s">
        <v>22</v>
      </c>
      <c r="E441" s="48">
        <v>2200</v>
      </c>
      <c r="F441" s="32">
        <v>23290.45</v>
      </c>
      <c r="G441" s="32">
        <f t="shared" si="246"/>
        <v>51238990</v>
      </c>
      <c r="H441" s="32">
        <v>0</v>
      </c>
      <c r="I441" s="32">
        <v>0</v>
      </c>
      <c r="J441" s="32">
        <f>G441+H441+I441</f>
        <v>51238990</v>
      </c>
      <c r="K441" s="48">
        <v>2200</v>
      </c>
      <c r="L441" s="32">
        <v>16578.59</v>
      </c>
      <c r="M441" s="32">
        <f t="shared" si="247"/>
        <v>36472898</v>
      </c>
      <c r="N441" s="32">
        <v>0</v>
      </c>
      <c r="O441" s="32">
        <v>0</v>
      </c>
      <c r="P441" s="32">
        <f>M441+N441+O441</f>
        <v>36472898</v>
      </c>
      <c r="Q441" s="20">
        <v>2200</v>
      </c>
      <c r="R441" s="32">
        <v>16578.59</v>
      </c>
      <c r="S441" s="32">
        <f t="shared" si="248"/>
        <v>36472898</v>
      </c>
      <c r="T441" s="32">
        <v>0</v>
      </c>
      <c r="U441" s="32">
        <v>0</v>
      </c>
      <c r="V441" s="32">
        <f>S441+T441+U441</f>
        <v>36472898</v>
      </c>
    </row>
    <row r="442" spans="1:22" ht="42.75" hidden="1" thickBot="1" x14ac:dyDescent="0.25">
      <c r="A442" s="25" t="s">
        <v>145</v>
      </c>
      <c r="B442" s="25" t="s">
        <v>16</v>
      </c>
      <c r="C442" s="25" t="s">
        <v>184</v>
      </c>
      <c r="D442" s="25" t="s">
        <v>26</v>
      </c>
      <c r="E442" s="48">
        <v>92</v>
      </c>
      <c r="F442" s="32">
        <v>101532.61</v>
      </c>
      <c r="G442" s="32">
        <f t="shared" si="246"/>
        <v>9341000.1199999992</v>
      </c>
      <c r="H442" s="32">
        <v>0</v>
      </c>
      <c r="I442" s="32">
        <v>0</v>
      </c>
      <c r="J442" s="32">
        <f>G442+H442+I442</f>
        <v>9341000.1199999992</v>
      </c>
      <c r="K442" s="48">
        <v>92</v>
      </c>
      <c r="L442" s="32">
        <v>101532.61</v>
      </c>
      <c r="M442" s="32">
        <f t="shared" si="247"/>
        <v>9341000.1199999992</v>
      </c>
      <c r="N442" s="32">
        <v>0</v>
      </c>
      <c r="O442" s="32">
        <v>0</v>
      </c>
      <c r="P442" s="32">
        <f>M442+N442+O442</f>
        <v>9341000.1199999992</v>
      </c>
      <c r="Q442" s="20">
        <v>92</v>
      </c>
      <c r="R442" s="32">
        <v>101532.61</v>
      </c>
      <c r="S442" s="32">
        <f t="shared" si="248"/>
        <v>9341000.1199999992</v>
      </c>
      <c r="T442" s="32">
        <v>0</v>
      </c>
      <c r="U442" s="32">
        <v>0</v>
      </c>
      <c r="V442" s="32">
        <f>S442+T442+U442</f>
        <v>9341000.1199999992</v>
      </c>
    </row>
    <row r="443" spans="1:22" ht="63.75" hidden="1" thickBot="1" x14ac:dyDescent="0.25">
      <c r="A443" s="25" t="s">
        <v>145</v>
      </c>
      <c r="B443" s="25" t="s">
        <v>16</v>
      </c>
      <c r="C443" s="25" t="s">
        <v>82</v>
      </c>
      <c r="D443" s="25" t="s">
        <v>28</v>
      </c>
      <c r="E443" s="48">
        <v>442</v>
      </c>
      <c r="F443" s="32">
        <v>592573.00877828058</v>
      </c>
      <c r="G443" s="32">
        <f t="shared" si="246"/>
        <v>261917269.88000003</v>
      </c>
      <c r="H443" s="32">
        <v>1240000</v>
      </c>
      <c r="I443" s="32">
        <v>486300</v>
      </c>
      <c r="J443" s="32">
        <f>G443+H443+I443</f>
        <v>263643569.88000003</v>
      </c>
      <c r="K443" s="48">
        <v>442</v>
      </c>
      <c r="L443" s="32">
        <v>531320.70561085967</v>
      </c>
      <c r="M443" s="32">
        <f t="shared" si="247"/>
        <v>234843751.87999997</v>
      </c>
      <c r="N443" s="32">
        <v>1240000</v>
      </c>
      <c r="O443" s="32">
        <v>485700</v>
      </c>
      <c r="P443" s="32">
        <f>M443+N443+O443</f>
        <v>236569451.87999997</v>
      </c>
      <c r="Q443" s="20">
        <v>442</v>
      </c>
      <c r="R443" s="32">
        <v>531954.18977375561</v>
      </c>
      <c r="S443" s="32">
        <f t="shared" si="248"/>
        <v>235123751.88</v>
      </c>
      <c r="T443" s="32">
        <v>1240000</v>
      </c>
      <c r="U443" s="32">
        <v>485700</v>
      </c>
      <c r="V443" s="32">
        <f>S443+T443+U443</f>
        <v>236849451.88</v>
      </c>
    </row>
    <row r="444" spans="1:22" ht="13.5" hidden="1" thickBot="1" x14ac:dyDescent="0.25">
      <c r="A444" s="49" t="s">
        <v>54</v>
      </c>
      <c r="B444" s="49"/>
      <c r="C444" s="49"/>
      <c r="D444" s="49"/>
      <c r="E444" s="48"/>
      <c r="F444" s="32"/>
      <c r="G444" s="33">
        <f>SUM(G440:G443)</f>
        <v>356656600</v>
      </c>
      <c r="H444" s="33">
        <f t="shared" ref="H444:V444" si="249">SUM(H440:H443)</f>
        <v>1240000</v>
      </c>
      <c r="I444" s="33">
        <f t="shared" si="249"/>
        <v>486300</v>
      </c>
      <c r="J444" s="33">
        <f t="shared" si="249"/>
        <v>358382900</v>
      </c>
      <c r="K444" s="48"/>
      <c r="L444" s="33"/>
      <c r="M444" s="33">
        <f t="shared" si="249"/>
        <v>304972900</v>
      </c>
      <c r="N444" s="33">
        <f t="shared" si="249"/>
        <v>1240000</v>
      </c>
      <c r="O444" s="33">
        <f t="shared" si="249"/>
        <v>485700</v>
      </c>
      <c r="P444" s="33">
        <f t="shared" si="249"/>
        <v>306698600</v>
      </c>
      <c r="Q444" s="20"/>
      <c r="R444" s="33"/>
      <c r="S444" s="33">
        <f t="shared" si="249"/>
        <v>305252900</v>
      </c>
      <c r="T444" s="33">
        <f t="shared" si="249"/>
        <v>1240000</v>
      </c>
      <c r="U444" s="33">
        <f t="shared" si="249"/>
        <v>485700</v>
      </c>
      <c r="V444" s="33">
        <f t="shared" si="249"/>
        <v>306978600</v>
      </c>
    </row>
    <row r="445" spans="1:22" ht="42.75" hidden="1" thickBot="1" x14ac:dyDescent="0.25">
      <c r="A445" s="25" t="s">
        <v>146</v>
      </c>
      <c r="B445" s="25" t="s">
        <v>16</v>
      </c>
      <c r="C445" s="25" t="s">
        <v>17</v>
      </c>
      <c r="D445" s="25" t="s">
        <v>18</v>
      </c>
      <c r="E445" s="48">
        <v>100</v>
      </c>
      <c r="F445" s="32">
        <v>531</v>
      </c>
      <c r="G445" s="32">
        <f t="shared" ref="G445:G454" si="250">F445*E445</f>
        <v>53100</v>
      </c>
      <c r="H445" s="32">
        <v>0</v>
      </c>
      <c r="I445" s="32">
        <v>0</v>
      </c>
      <c r="J445" s="32">
        <f t="shared" ref="J445:J456" si="251">G445+H445+I445</f>
        <v>53100</v>
      </c>
      <c r="K445" s="48">
        <v>100</v>
      </c>
      <c r="L445" s="32">
        <v>531</v>
      </c>
      <c r="M445" s="32">
        <f t="shared" ref="M445:M454" si="252">L445*K445</f>
        <v>53100</v>
      </c>
      <c r="N445" s="32">
        <v>0</v>
      </c>
      <c r="O445" s="32">
        <v>0</v>
      </c>
      <c r="P445" s="32">
        <f t="shared" ref="P445:P453" si="253">M445+N445+O445</f>
        <v>53100</v>
      </c>
      <c r="Q445" s="20">
        <v>100</v>
      </c>
      <c r="R445" s="32">
        <v>531</v>
      </c>
      <c r="S445" s="32">
        <f t="shared" ref="S445:S454" si="254">R445*Q445</f>
        <v>53100</v>
      </c>
      <c r="T445" s="32">
        <v>0</v>
      </c>
      <c r="U445" s="32">
        <v>0</v>
      </c>
      <c r="V445" s="32">
        <f t="shared" ref="V445:V456" si="255">S445+T445+U445</f>
        <v>53100</v>
      </c>
    </row>
    <row r="446" spans="1:22" ht="32.25" hidden="1" thickBot="1" x14ac:dyDescent="0.25">
      <c r="A446" s="25" t="s">
        <v>146</v>
      </c>
      <c r="B446" s="25" t="s">
        <v>16</v>
      </c>
      <c r="C446" s="25" t="s">
        <v>60</v>
      </c>
      <c r="D446" s="25" t="s">
        <v>61</v>
      </c>
      <c r="E446" s="48">
        <v>720</v>
      </c>
      <c r="F446" s="32">
        <v>3394.31</v>
      </c>
      <c r="G446" s="32">
        <f t="shared" si="250"/>
        <v>2443903.2000000002</v>
      </c>
      <c r="H446" s="32">
        <v>300000</v>
      </c>
      <c r="I446" s="32">
        <f>28750-3.45-5.8</f>
        <v>28740.75</v>
      </c>
      <c r="J446" s="32">
        <f t="shared" si="251"/>
        <v>2772643.95</v>
      </c>
      <c r="K446" s="48">
        <v>720</v>
      </c>
      <c r="L446" s="32">
        <v>3791.39</v>
      </c>
      <c r="M446" s="32">
        <f t="shared" si="252"/>
        <v>2729800.8</v>
      </c>
      <c r="N446" s="32">
        <v>350000</v>
      </c>
      <c r="O446" s="32">
        <f>50000-5.8+4.11</f>
        <v>49998.31</v>
      </c>
      <c r="P446" s="32">
        <f t="shared" si="253"/>
        <v>3129799.11</v>
      </c>
      <c r="Q446" s="20">
        <v>720</v>
      </c>
      <c r="R446" s="32">
        <v>2747.22</v>
      </c>
      <c r="S446" s="32">
        <f t="shared" si="254"/>
        <v>1977998.4</v>
      </c>
      <c r="T446" s="32">
        <v>350000</v>
      </c>
      <c r="U446" s="32">
        <f>50000+7.38-5.8</f>
        <v>50001.579999999994</v>
      </c>
      <c r="V446" s="32">
        <f t="shared" si="255"/>
        <v>2377999.98</v>
      </c>
    </row>
    <row r="447" spans="1:22" ht="42.75" hidden="1" thickBot="1" x14ac:dyDescent="0.25">
      <c r="A447" s="25" t="s">
        <v>146</v>
      </c>
      <c r="B447" s="25" t="s">
        <v>16</v>
      </c>
      <c r="C447" s="25" t="s">
        <v>21</v>
      </c>
      <c r="D447" s="25" t="s">
        <v>18</v>
      </c>
      <c r="E447" s="48">
        <v>20</v>
      </c>
      <c r="F447" s="32">
        <v>683.5</v>
      </c>
      <c r="G447" s="32">
        <f t="shared" si="250"/>
        <v>13670</v>
      </c>
      <c r="H447" s="32">
        <v>0</v>
      </c>
      <c r="I447" s="32">
        <v>0</v>
      </c>
      <c r="J447" s="32">
        <f t="shared" si="251"/>
        <v>13670</v>
      </c>
      <c r="K447" s="48">
        <v>20</v>
      </c>
      <c r="L447" s="32">
        <v>683.5</v>
      </c>
      <c r="M447" s="32">
        <f t="shared" si="252"/>
        <v>13670</v>
      </c>
      <c r="N447" s="32">
        <v>0</v>
      </c>
      <c r="O447" s="32">
        <v>0</v>
      </c>
      <c r="P447" s="32">
        <f t="shared" si="253"/>
        <v>13670</v>
      </c>
      <c r="Q447" s="20">
        <v>20</v>
      </c>
      <c r="R447" s="32">
        <v>683.5</v>
      </c>
      <c r="S447" s="32">
        <f t="shared" si="254"/>
        <v>13670</v>
      </c>
      <c r="T447" s="32">
        <v>0</v>
      </c>
      <c r="U447" s="32">
        <v>0</v>
      </c>
      <c r="V447" s="32">
        <f t="shared" si="255"/>
        <v>13670</v>
      </c>
    </row>
    <row r="448" spans="1:22" ht="42.75" hidden="1" thickBot="1" x14ac:dyDescent="0.25">
      <c r="A448" s="25" t="s">
        <v>146</v>
      </c>
      <c r="B448" s="25" t="s">
        <v>16</v>
      </c>
      <c r="C448" s="49" t="s">
        <v>50</v>
      </c>
      <c r="D448" s="25" t="s">
        <v>18</v>
      </c>
      <c r="E448" s="48">
        <v>1300</v>
      </c>
      <c r="F448" s="32">
        <v>733.32</v>
      </c>
      <c r="G448" s="32">
        <f t="shared" si="250"/>
        <v>953316.00000000012</v>
      </c>
      <c r="H448" s="32">
        <v>100000</v>
      </c>
      <c r="I448" s="32">
        <v>0</v>
      </c>
      <c r="J448" s="32">
        <f t="shared" si="251"/>
        <v>1053316</v>
      </c>
      <c r="K448" s="48">
        <v>1300</v>
      </c>
      <c r="L448" s="32">
        <v>629.04999999999995</v>
      </c>
      <c r="M448" s="32">
        <f t="shared" si="252"/>
        <v>817764.99999999988</v>
      </c>
      <c r="N448" s="32">
        <v>60000</v>
      </c>
      <c r="O448" s="32">
        <v>0</v>
      </c>
      <c r="P448" s="32">
        <f t="shared" si="253"/>
        <v>877764.99999999988</v>
      </c>
      <c r="Q448" s="20">
        <v>1300</v>
      </c>
      <c r="R448" s="32">
        <v>628.66</v>
      </c>
      <c r="S448" s="32">
        <f t="shared" si="254"/>
        <v>817258</v>
      </c>
      <c r="T448" s="32">
        <v>60000</v>
      </c>
      <c r="U448" s="32">
        <v>0</v>
      </c>
      <c r="V448" s="32">
        <f t="shared" si="255"/>
        <v>877258</v>
      </c>
    </row>
    <row r="449" spans="1:22" ht="42.75" hidden="1" thickBot="1" x14ac:dyDescent="0.25">
      <c r="A449" s="25" t="s">
        <v>146</v>
      </c>
      <c r="B449" s="25" t="s">
        <v>16</v>
      </c>
      <c r="C449" s="49" t="s">
        <v>52</v>
      </c>
      <c r="D449" s="25" t="s">
        <v>22</v>
      </c>
      <c r="E449" s="48">
        <v>50</v>
      </c>
      <c r="F449" s="32">
        <v>6293.92</v>
      </c>
      <c r="G449" s="32">
        <f t="shared" si="250"/>
        <v>314696</v>
      </c>
      <c r="H449" s="32">
        <v>0</v>
      </c>
      <c r="I449" s="32">
        <v>0</v>
      </c>
      <c r="J449" s="32">
        <f t="shared" si="251"/>
        <v>314696</v>
      </c>
      <c r="K449" s="48">
        <v>50</v>
      </c>
      <c r="L449" s="32">
        <v>3656.1</v>
      </c>
      <c r="M449" s="32">
        <f t="shared" si="252"/>
        <v>182805</v>
      </c>
      <c r="N449" s="32">
        <v>0</v>
      </c>
      <c r="O449" s="32">
        <v>0</v>
      </c>
      <c r="P449" s="32">
        <f t="shared" si="253"/>
        <v>182805</v>
      </c>
      <c r="Q449" s="20">
        <v>50</v>
      </c>
      <c r="R449" s="32">
        <v>3656.12</v>
      </c>
      <c r="S449" s="32">
        <f t="shared" si="254"/>
        <v>182806</v>
      </c>
      <c r="T449" s="32">
        <v>0</v>
      </c>
      <c r="U449" s="32">
        <v>0</v>
      </c>
      <c r="V449" s="32">
        <f t="shared" si="255"/>
        <v>182806</v>
      </c>
    </row>
    <row r="450" spans="1:22" ht="42.75" hidden="1" thickBot="1" x14ac:dyDescent="0.25">
      <c r="A450" s="25" t="s">
        <v>146</v>
      </c>
      <c r="B450" s="25" t="s">
        <v>16</v>
      </c>
      <c r="C450" s="25" t="s">
        <v>185</v>
      </c>
      <c r="D450" s="25" t="s">
        <v>22</v>
      </c>
      <c r="E450" s="48">
        <v>113</v>
      </c>
      <c r="F450" s="32">
        <v>4889.9799999999996</v>
      </c>
      <c r="G450" s="32">
        <f t="shared" si="250"/>
        <v>552567.74</v>
      </c>
      <c r="H450" s="32">
        <v>0</v>
      </c>
      <c r="I450" s="32">
        <v>0</v>
      </c>
      <c r="J450" s="32">
        <f t="shared" si="251"/>
        <v>552567.74</v>
      </c>
      <c r="K450" s="48">
        <v>113</v>
      </c>
      <c r="L450" s="32">
        <v>5014.7700000000004</v>
      </c>
      <c r="M450" s="32">
        <f t="shared" si="252"/>
        <v>566669.01</v>
      </c>
      <c r="N450" s="32">
        <v>0</v>
      </c>
      <c r="O450" s="32">
        <v>0</v>
      </c>
      <c r="P450" s="32">
        <f t="shared" si="253"/>
        <v>566669.01</v>
      </c>
      <c r="Q450" s="20">
        <v>113</v>
      </c>
      <c r="R450" s="32">
        <v>5412.6</v>
      </c>
      <c r="S450" s="32">
        <f t="shared" si="254"/>
        <v>611623.80000000005</v>
      </c>
      <c r="T450" s="32">
        <v>0</v>
      </c>
      <c r="U450" s="32">
        <v>0</v>
      </c>
      <c r="V450" s="32">
        <f t="shared" si="255"/>
        <v>611623.80000000005</v>
      </c>
    </row>
    <row r="451" spans="1:22" ht="42.75" hidden="1" thickBot="1" x14ac:dyDescent="0.25">
      <c r="A451" s="25" t="s">
        <v>146</v>
      </c>
      <c r="B451" s="25" t="s">
        <v>16</v>
      </c>
      <c r="C451" s="49" t="s">
        <v>48</v>
      </c>
      <c r="D451" s="25" t="s">
        <v>22</v>
      </c>
      <c r="E451" s="48">
        <v>237</v>
      </c>
      <c r="F451" s="32">
        <v>4785.8900000000003</v>
      </c>
      <c r="G451" s="32">
        <f t="shared" si="250"/>
        <v>1134255.9300000002</v>
      </c>
      <c r="H451" s="32">
        <v>0</v>
      </c>
      <c r="I451" s="32">
        <v>0</v>
      </c>
      <c r="J451" s="32">
        <f t="shared" si="251"/>
        <v>1134255.9300000002</v>
      </c>
      <c r="K451" s="48">
        <v>237</v>
      </c>
      <c r="L451" s="32">
        <v>3286.04</v>
      </c>
      <c r="M451" s="32">
        <f t="shared" si="252"/>
        <v>778791.48</v>
      </c>
      <c r="N451" s="32">
        <v>0</v>
      </c>
      <c r="O451" s="32">
        <v>0</v>
      </c>
      <c r="P451" s="32">
        <f t="shared" si="253"/>
        <v>778791.48</v>
      </c>
      <c r="Q451" s="20">
        <v>237</v>
      </c>
      <c r="R451" s="32">
        <v>3098.49</v>
      </c>
      <c r="S451" s="32">
        <f t="shared" si="254"/>
        <v>734342.13</v>
      </c>
      <c r="T451" s="32">
        <v>0</v>
      </c>
      <c r="U451" s="32">
        <v>0</v>
      </c>
      <c r="V451" s="32">
        <f t="shared" si="255"/>
        <v>734342.13</v>
      </c>
    </row>
    <row r="452" spans="1:22" ht="74.25" hidden="1" thickBot="1" x14ac:dyDescent="0.25">
      <c r="A452" s="25" t="s">
        <v>146</v>
      </c>
      <c r="B452" s="25" t="s">
        <v>16</v>
      </c>
      <c r="C452" s="25" t="s">
        <v>23</v>
      </c>
      <c r="D452" s="25" t="s">
        <v>24</v>
      </c>
      <c r="E452" s="48">
        <v>101</v>
      </c>
      <c r="F452" s="32">
        <v>8708.42</v>
      </c>
      <c r="G452" s="32">
        <f t="shared" si="250"/>
        <v>879550.42</v>
      </c>
      <c r="H452" s="32">
        <v>0</v>
      </c>
      <c r="I452" s="32">
        <v>0</v>
      </c>
      <c r="J452" s="32">
        <f t="shared" si="251"/>
        <v>879550.42</v>
      </c>
      <c r="K452" s="48">
        <v>101</v>
      </c>
      <c r="L452" s="32">
        <v>8952.48</v>
      </c>
      <c r="M452" s="32">
        <f t="shared" si="252"/>
        <v>904200.48</v>
      </c>
      <c r="N452" s="32">
        <v>0</v>
      </c>
      <c r="O452" s="32">
        <v>0</v>
      </c>
      <c r="P452" s="32">
        <f t="shared" si="253"/>
        <v>904200.48</v>
      </c>
      <c r="Q452" s="20">
        <v>101</v>
      </c>
      <c r="R452" s="32">
        <v>8383.17</v>
      </c>
      <c r="S452" s="32">
        <f t="shared" si="254"/>
        <v>846700.17</v>
      </c>
      <c r="T452" s="32">
        <v>0</v>
      </c>
      <c r="U452" s="32">
        <v>0</v>
      </c>
      <c r="V452" s="32">
        <f t="shared" si="255"/>
        <v>846700.17</v>
      </c>
    </row>
    <row r="453" spans="1:22" ht="53.25" hidden="1" thickBot="1" x14ac:dyDescent="0.25">
      <c r="A453" s="25" t="s">
        <v>146</v>
      </c>
      <c r="B453" s="25" t="s">
        <v>16</v>
      </c>
      <c r="C453" s="25" t="s">
        <v>27</v>
      </c>
      <c r="D453" s="25" t="s">
        <v>28</v>
      </c>
      <c r="E453" s="48">
        <v>28</v>
      </c>
      <c r="F453" s="32">
        <v>13153.57</v>
      </c>
      <c r="G453" s="32">
        <f t="shared" si="250"/>
        <v>368299.95999999996</v>
      </c>
      <c r="H453" s="32">
        <v>0</v>
      </c>
      <c r="I453" s="32">
        <v>0</v>
      </c>
      <c r="J453" s="32">
        <f t="shared" si="251"/>
        <v>368299.95999999996</v>
      </c>
      <c r="K453" s="48">
        <v>28</v>
      </c>
      <c r="L453" s="32">
        <v>9582.14</v>
      </c>
      <c r="M453" s="32">
        <f t="shared" si="252"/>
        <v>268299.92</v>
      </c>
      <c r="N453" s="32">
        <v>0</v>
      </c>
      <c r="O453" s="32">
        <v>0</v>
      </c>
      <c r="P453" s="32">
        <f t="shared" si="253"/>
        <v>268299.92</v>
      </c>
      <c r="Q453" s="20">
        <v>28</v>
      </c>
      <c r="R453" s="32">
        <v>9582.14</v>
      </c>
      <c r="S453" s="32">
        <f t="shared" si="254"/>
        <v>268299.92</v>
      </c>
      <c r="T453" s="32">
        <v>0</v>
      </c>
      <c r="U453" s="32">
        <v>0</v>
      </c>
      <c r="V453" s="32">
        <f t="shared" si="255"/>
        <v>268299.92</v>
      </c>
    </row>
    <row r="454" spans="1:22" ht="42.75" hidden="1" thickBot="1" x14ac:dyDescent="0.25">
      <c r="A454" s="25" t="s">
        <v>146</v>
      </c>
      <c r="B454" s="25" t="s">
        <v>29</v>
      </c>
      <c r="C454" s="25" t="s">
        <v>70</v>
      </c>
      <c r="D454" s="25" t="s">
        <v>71</v>
      </c>
      <c r="E454" s="48">
        <v>48</v>
      </c>
      <c r="F454" s="32">
        <v>24900</v>
      </c>
      <c r="G454" s="32">
        <f t="shared" si="250"/>
        <v>1195200</v>
      </c>
      <c r="H454" s="32">
        <v>0</v>
      </c>
      <c r="I454" s="32">
        <v>0</v>
      </c>
      <c r="J454" s="32">
        <f t="shared" si="251"/>
        <v>1195200</v>
      </c>
      <c r="K454" s="48">
        <v>48</v>
      </c>
      <c r="L454" s="32">
        <v>24900</v>
      </c>
      <c r="M454" s="32">
        <f t="shared" si="252"/>
        <v>1195200</v>
      </c>
      <c r="N454" s="32">
        <v>0</v>
      </c>
      <c r="O454" s="32">
        <v>0</v>
      </c>
      <c r="P454" s="32">
        <v>1195200</v>
      </c>
      <c r="Q454" s="20">
        <v>48</v>
      </c>
      <c r="R454" s="32">
        <v>24900</v>
      </c>
      <c r="S454" s="32">
        <f t="shared" si="254"/>
        <v>1195200</v>
      </c>
      <c r="T454" s="32">
        <v>0</v>
      </c>
      <c r="U454" s="32">
        <v>0</v>
      </c>
      <c r="V454" s="32">
        <f t="shared" si="255"/>
        <v>1195200</v>
      </c>
    </row>
    <row r="455" spans="1:22" ht="32.25" hidden="1" thickBot="1" x14ac:dyDescent="0.25">
      <c r="A455" s="25" t="s">
        <v>146</v>
      </c>
      <c r="B455" s="25" t="s">
        <v>29</v>
      </c>
      <c r="C455" s="25" t="s">
        <v>30</v>
      </c>
      <c r="D455" s="25" t="s">
        <v>31</v>
      </c>
      <c r="E455" s="48">
        <v>199</v>
      </c>
      <c r="F455" s="32">
        <v>11485.8</v>
      </c>
      <c r="G455" s="32">
        <v>2285700</v>
      </c>
      <c r="H455" s="32">
        <v>0</v>
      </c>
      <c r="I455" s="32">
        <v>0</v>
      </c>
      <c r="J455" s="32">
        <v>2285700</v>
      </c>
      <c r="K455" s="48">
        <v>199</v>
      </c>
      <c r="L455" s="32">
        <v>11485.8</v>
      </c>
      <c r="M455" s="32">
        <v>2285700</v>
      </c>
      <c r="N455" s="32">
        <v>0</v>
      </c>
      <c r="O455" s="32">
        <v>0</v>
      </c>
      <c r="P455" s="32">
        <v>2285700</v>
      </c>
      <c r="Q455" s="20">
        <v>199</v>
      </c>
      <c r="R455" s="32">
        <v>11485.8</v>
      </c>
      <c r="S455" s="32">
        <v>2285700</v>
      </c>
      <c r="T455" s="32">
        <v>0</v>
      </c>
      <c r="U455" s="32">
        <v>0</v>
      </c>
      <c r="V455" s="32">
        <f t="shared" si="255"/>
        <v>2285700</v>
      </c>
    </row>
    <row r="456" spans="1:22" ht="32.25" hidden="1" thickBot="1" x14ac:dyDescent="0.25">
      <c r="A456" s="25" t="s">
        <v>146</v>
      </c>
      <c r="B456" s="25" t="s">
        <v>29</v>
      </c>
      <c r="C456" s="25" t="s">
        <v>30</v>
      </c>
      <c r="D456" s="25" t="s">
        <v>31</v>
      </c>
      <c r="E456" s="48">
        <v>11</v>
      </c>
      <c r="F456" s="32">
        <v>4720</v>
      </c>
      <c r="G456" s="32">
        <v>51900</v>
      </c>
      <c r="H456" s="32">
        <v>0</v>
      </c>
      <c r="I456" s="32">
        <v>0</v>
      </c>
      <c r="J456" s="32">
        <f t="shared" si="251"/>
        <v>51900</v>
      </c>
      <c r="K456" s="48">
        <v>11</v>
      </c>
      <c r="L456" s="32">
        <v>4720</v>
      </c>
      <c r="M456" s="32">
        <v>51900</v>
      </c>
      <c r="N456" s="32">
        <v>0</v>
      </c>
      <c r="O456" s="32">
        <v>0</v>
      </c>
      <c r="P456" s="32">
        <v>51900</v>
      </c>
      <c r="Q456" s="20">
        <v>11</v>
      </c>
      <c r="R456" s="32">
        <v>4720</v>
      </c>
      <c r="S456" s="32">
        <v>51900</v>
      </c>
      <c r="T456" s="32">
        <v>0</v>
      </c>
      <c r="U456" s="32">
        <v>0</v>
      </c>
      <c r="V456" s="32">
        <f t="shared" si="255"/>
        <v>51900</v>
      </c>
    </row>
    <row r="457" spans="1:22" ht="13.5" hidden="1" thickBot="1" x14ac:dyDescent="0.25">
      <c r="A457" s="49" t="s">
        <v>54</v>
      </c>
      <c r="B457" s="49"/>
      <c r="C457" s="49"/>
      <c r="D457" s="49"/>
      <c r="E457" s="48"/>
      <c r="F457" s="32"/>
      <c r="G457" s="33">
        <f>SUM(G445:G456)</f>
        <v>10246159.25</v>
      </c>
      <c r="H457" s="33">
        <f t="shared" ref="H457:V457" si="256">SUM(H445:H456)</f>
        <v>400000</v>
      </c>
      <c r="I457" s="33">
        <f t="shared" si="256"/>
        <v>28740.75</v>
      </c>
      <c r="J457" s="33">
        <f t="shared" si="256"/>
        <v>10674900</v>
      </c>
      <c r="K457" s="48"/>
      <c r="L457" s="33"/>
      <c r="M457" s="33">
        <f t="shared" si="256"/>
        <v>9847901.6899999995</v>
      </c>
      <c r="N457" s="33">
        <f t="shared" si="256"/>
        <v>410000</v>
      </c>
      <c r="O457" s="33">
        <f t="shared" si="256"/>
        <v>49998.31</v>
      </c>
      <c r="P457" s="33">
        <f t="shared" si="256"/>
        <v>10307900</v>
      </c>
      <c r="Q457" s="20"/>
      <c r="R457" s="33"/>
      <c r="S457" s="33">
        <f t="shared" si="256"/>
        <v>9038598.4199999999</v>
      </c>
      <c r="T457" s="33">
        <f t="shared" si="256"/>
        <v>410000</v>
      </c>
      <c r="U457" s="33">
        <f t="shared" si="256"/>
        <v>50001.579999999994</v>
      </c>
      <c r="V457" s="33">
        <f t="shared" si="256"/>
        <v>9498600</v>
      </c>
    </row>
    <row r="458" spans="1:22" ht="32.25" hidden="1" thickBot="1" x14ac:dyDescent="0.25">
      <c r="A458" s="25" t="s">
        <v>147</v>
      </c>
      <c r="B458" s="25" t="s">
        <v>16</v>
      </c>
      <c r="C458" s="25" t="s">
        <v>60</v>
      </c>
      <c r="D458" s="25" t="s">
        <v>61</v>
      </c>
      <c r="E458" s="48">
        <v>2800</v>
      </c>
      <c r="F458" s="32">
        <v>6042.86</v>
      </c>
      <c r="G458" s="32">
        <f t="shared" ref="G458:G468" si="257">F458*E458</f>
        <v>16920008</v>
      </c>
      <c r="H458" s="32">
        <v>0</v>
      </c>
      <c r="I458" s="32">
        <v>0</v>
      </c>
      <c r="J458" s="32">
        <f t="shared" ref="J458:J466" si="258">G458+H458+I458</f>
        <v>16920008</v>
      </c>
      <c r="K458" s="48">
        <v>2800</v>
      </c>
      <c r="L458" s="32">
        <v>6100</v>
      </c>
      <c r="M458" s="32">
        <f t="shared" ref="M458:M468" si="259">L458*K458</f>
        <v>17080000</v>
      </c>
      <c r="N458" s="32">
        <v>0</v>
      </c>
      <c r="O458" s="32">
        <v>0</v>
      </c>
      <c r="P458" s="32">
        <f t="shared" ref="P458:P466" si="260">M458+N458+O458</f>
        <v>17080000</v>
      </c>
      <c r="Q458" s="20">
        <v>2800</v>
      </c>
      <c r="R458" s="32">
        <v>6100</v>
      </c>
      <c r="S458" s="32">
        <f t="shared" ref="S458:S468" si="261">R458*Q458</f>
        <v>17080000</v>
      </c>
      <c r="T458" s="32">
        <v>0</v>
      </c>
      <c r="U458" s="32">
        <v>0</v>
      </c>
      <c r="V458" s="32">
        <f t="shared" ref="V458:V466" si="262">S458+T458+U458</f>
        <v>17080000</v>
      </c>
    </row>
    <row r="459" spans="1:22" ht="42.75" hidden="1" thickBot="1" x14ac:dyDescent="0.25">
      <c r="A459" s="25" t="s">
        <v>147</v>
      </c>
      <c r="B459" s="25" t="s">
        <v>16</v>
      </c>
      <c r="C459" s="25" t="s">
        <v>21</v>
      </c>
      <c r="D459" s="25" t="s">
        <v>18</v>
      </c>
      <c r="E459" s="48">
        <v>840</v>
      </c>
      <c r="F459" s="32">
        <v>465</v>
      </c>
      <c r="G459" s="32">
        <f t="shared" si="257"/>
        <v>390600</v>
      </c>
      <c r="H459" s="32">
        <v>0</v>
      </c>
      <c r="I459" s="32">
        <v>0</v>
      </c>
      <c r="J459" s="32">
        <f t="shared" si="258"/>
        <v>390600</v>
      </c>
      <c r="K459" s="48">
        <v>840</v>
      </c>
      <c r="L459" s="32">
        <v>515.48</v>
      </c>
      <c r="M459" s="32">
        <f t="shared" si="259"/>
        <v>433003.2</v>
      </c>
      <c r="N459" s="32">
        <v>0</v>
      </c>
      <c r="O459" s="32">
        <v>0</v>
      </c>
      <c r="P459" s="32">
        <f t="shared" si="260"/>
        <v>433003.2</v>
      </c>
      <c r="Q459" s="20">
        <v>840</v>
      </c>
      <c r="R459" s="32">
        <v>515.48</v>
      </c>
      <c r="S459" s="32">
        <f t="shared" si="261"/>
        <v>433003.2</v>
      </c>
      <c r="T459" s="32">
        <v>0</v>
      </c>
      <c r="U459" s="32">
        <v>0</v>
      </c>
      <c r="V459" s="32">
        <f t="shared" si="262"/>
        <v>433003.2</v>
      </c>
    </row>
    <row r="460" spans="1:22" ht="42.75" hidden="1" thickBot="1" x14ac:dyDescent="0.25">
      <c r="A460" s="25" t="s">
        <v>147</v>
      </c>
      <c r="B460" s="25" t="s">
        <v>16</v>
      </c>
      <c r="C460" s="49" t="s">
        <v>50</v>
      </c>
      <c r="D460" s="25" t="s">
        <v>18</v>
      </c>
      <c r="E460" s="48">
        <v>11800</v>
      </c>
      <c r="F460" s="32">
        <v>515</v>
      </c>
      <c r="G460" s="32">
        <f t="shared" si="257"/>
        <v>6077000</v>
      </c>
      <c r="H460" s="32">
        <v>0</v>
      </c>
      <c r="I460" s="32">
        <v>0</v>
      </c>
      <c r="J460" s="32">
        <f t="shared" si="258"/>
        <v>6077000</v>
      </c>
      <c r="K460" s="48">
        <v>11800</v>
      </c>
      <c r="L460" s="32">
        <v>650</v>
      </c>
      <c r="M460" s="32">
        <f t="shared" si="259"/>
        <v>7670000</v>
      </c>
      <c r="N460" s="32">
        <v>0</v>
      </c>
      <c r="O460" s="32">
        <v>0</v>
      </c>
      <c r="P460" s="32">
        <f t="shared" si="260"/>
        <v>7670000</v>
      </c>
      <c r="Q460" s="20">
        <v>11800</v>
      </c>
      <c r="R460" s="32">
        <v>650</v>
      </c>
      <c r="S460" s="32">
        <f t="shared" si="261"/>
        <v>7670000</v>
      </c>
      <c r="T460" s="32">
        <v>0</v>
      </c>
      <c r="U460" s="32">
        <v>0</v>
      </c>
      <c r="V460" s="32">
        <f t="shared" si="262"/>
        <v>7670000</v>
      </c>
    </row>
    <row r="461" spans="1:22" ht="42.75" hidden="1" thickBot="1" x14ac:dyDescent="0.25">
      <c r="A461" s="25" t="s">
        <v>147</v>
      </c>
      <c r="B461" s="25" t="s">
        <v>16</v>
      </c>
      <c r="C461" s="25" t="s">
        <v>185</v>
      </c>
      <c r="D461" s="25" t="s">
        <v>22</v>
      </c>
      <c r="E461" s="48">
        <v>6000</v>
      </c>
      <c r="F461" s="32">
        <v>813.73</v>
      </c>
      <c r="G461" s="32">
        <f t="shared" si="257"/>
        <v>4882380</v>
      </c>
      <c r="H461" s="32">
        <v>0</v>
      </c>
      <c r="I461" s="32">
        <v>0</v>
      </c>
      <c r="J461" s="32">
        <f t="shared" si="258"/>
        <v>4882380</v>
      </c>
      <c r="K461" s="48">
        <v>6000</v>
      </c>
      <c r="L461" s="32">
        <v>874.5</v>
      </c>
      <c r="M461" s="32">
        <f t="shared" si="259"/>
        <v>5247000</v>
      </c>
      <c r="N461" s="32">
        <v>0</v>
      </c>
      <c r="O461" s="32">
        <v>0</v>
      </c>
      <c r="P461" s="32">
        <f t="shared" si="260"/>
        <v>5247000</v>
      </c>
      <c r="Q461" s="20">
        <v>6000</v>
      </c>
      <c r="R461" s="32">
        <v>874.5</v>
      </c>
      <c r="S461" s="32">
        <f t="shared" si="261"/>
        <v>5247000</v>
      </c>
      <c r="T461" s="32">
        <v>0</v>
      </c>
      <c r="U461" s="32">
        <v>0</v>
      </c>
      <c r="V461" s="32">
        <f t="shared" si="262"/>
        <v>5247000</v>
      </c>
    </row>
    <row r="462" spans="1:22" ht="53.25" hidden="1" thickBot="1" x14ac:dyDescent="0.25">
      <c r="A462" s="25" t="s">
        <v>147</v>
      </c>
      <c r="B462" s="25" t="s">
        <v>16</v>
      </c>
      <c r="C462" s="25" t="s">
        <v>27</v>
      </c>
      <c r="D462" s="25" t="s">
        <v>28</v>
      </c>
      <c r="E462" s="48">
        <v>210</v>
      </c>
      <c r="F462" s="32">
        <v>65902.02</v>
      </c>
      <c r="G462" s="32">
        <f t="shared" si="257"/>
        <v>13839424.200000001</v>
      </c>
      <c r="H462" s="32">
        <v>0</v>
      </c>
      <c r="I462" s="32">
        <v>0</v>
      </c>
      <c r="J462" s="32">
        <f t="shared" si="258"/>
        <v>13839424.200000001</v>
      </c>
      <c r="K462" s="48">
        <v>210</v>
      </c>
      <c r="L462" s="32">
        <v>56000</v>
      </c>
      <c r="M462" s="32">
        <f t="shared" si="259"/>
        <v>11760000</v>
      </c>
      <c r="N462" s="32">
        <v>0</v>
      </c>
      <c r="O462" s="32">
        <v>0</v>
      </c>
      <c r="P462" s="32">
        <f t="shared" si="260"/>
        <v>11760000</v>
      </c>
      <c r="Q462" s="20">
        <v>210</v>
      </c>
      <c r="R462" s="32">
        <v>56000</v>
      </c>
      <c r="S462" s="32">
        <f t="shared" si="261"/>
        <v>11760000</v>
      </c>
      <c r="T462" s="32">
        <v>0</v>
      </c>
      <c r="U462" s="32">
        <v>0</v>
      </c>
      <c r="V462" s="32">
        <f t="shared" si="262"/>
        <v>11760000</v>
      </c>
    </row>
    <row r="463" spans="1:22" ht="63.75" thickBot="1" x14ac:dyDescent="0.25">
      <c r="A463" s="25" t="s">
        <v>147</v>
      </c>
      <c r="B463" s="25" t="s">
        <v>16</v>
      </c>
      <c r="C463" s="25" t="s">
        <v>74</v>
      </c>
      <c r="D463" s="25" t="s">
        <v>28</v>
      </c>
      <c r="E463" s="48">
        <v>705</v>
      </c>
      <c r="F463" s="32">
        <v>75000</v>
      </c>
      <c r="G463" s="32">
        <f t="shared" si="257"/>
        <v>52875000</v>
      </c>
      <c r="H463" s="32">
        <v>5700000</v>
      </c>
      <c r="I463" s="32">
        <f>500000-15162.2</f>
        <v>484837.8</v>
      </c>
      <c r="J463" s="32">
        <f t="shared" si="258"/>
        <v>59059837.799999997</v>
      </c>
      <c r="K463" s="48">
        <v>705</v>
      </c>
      <c r="L463" s="32">
        <v>63574</v>
      </c>
      <c r="M463" s="32">
        <f t="shared" si="259"/>
        <v>44819670</v>
      </c>
      <c r="N463" s="32">
        <v>5700000</v>
      </c>
      <c r="O463" s="32">
        <f>500000-12979.51</f>
        <v>487020.49</v>
      </c>
      <c r="P463" s="32">
        <f t="shared" si="260"/>
        <v>51006690.490000002</v>
      </c>
      <c r="Q463" s="20">
        <v>705</v>
      </c>
      <c r="R463" s="32">
        <v>63574</v>
      </c>
      <c r="S463" s="32">
        <f t="shared" si="261"/>
        <v>44819670</v>
      </c>
      <c r="T463" s="32">
        <v>5700000</v>
      </c>
      <c r="U463" s="32">
        <f>500000-12979.51</f>
        <v>487020.49</v>
      </c>
      <c r="V463" s="32">
        <f t="shared" si="262"/>
        <v>51006690.490000002</v>
      </c>
    </row>
    <row r="464" spans="1:22" ht="95.25" hidden="1" thickBot="1" x14ac:dyDescent="0.25">
      <c r="A464" s="25" t="s">
        <v>147</v>
      </c>
      <c r="B464" s="25" t="s">
        <v>29</v>
      </c>
      <c r="C464" s="25" t="s">
        <v>56</v>
      </c>
      <c r="D464" s="25" t="s">
        <v>57</v>
      </c>
      <c r="E464" s="48">
        <v>1131</v>
      </c>
      <c r="F464" s="32">
        <v>30350</v>
      </c>
      <c r="G464" s="32">
        <f t="shared" si="257"/>
        <v>34325850</v>
      </c>
      <c r="H464" s="32">
        <v>0</v>
      </c>
      <c r="I464" s="32">
        <v>0</v>
      </c>
      <c r="J464" s="32">
        <f t="shared" si="258"/>
        <v>34325850</v>
      </c>
      <c r="K464" s="48">
        <v>1131</v>
      </c>
      <c r="L464" s="32">
        <v>25945.01</v>
      </c>
      <c r="M464" s="32">
        <f t="shared" si="259"/>
        <v>29343806.309999999</v>
      </c>
      <c r="N464" s="32">
        <v>0</v>
      </c>
      <c r="O464" s="32">
        <v>0</v>
      </c>
      <c r="P464" s="32">
        <f t="shared" si="260"/>
        <v>29343806.309999999</v>
      </c>
      <c r="Q464" s="20">
        <v>1131</v>
      </c>
      <c r="R464" s="32">
        <v>25945.01</v>
      </c>
      <c r="S464" s="32">
        <f t="shared" si="261"/>
        <v>29343806.309999999</v>
      </c>
      <c r="T464" s="32">
        <v>0</v>
      </c>
      <c r="U464" s="32">
        <v>0</v>
      </c>
      <c r="V464" s="32">
        <f t="shared" si="262"/>
        <v>29343806.309999999</v>
      </c>
    </row>
    <row r="465" spans="1:22" ht="32.25" hidden="1" thickBot="1" x14ac:dyDescent="0.25">
      <c r="A465" s="25" t="s">
        <v>147</v>
      </c>
      <c r="B465" s="25" t="s">
        <v>29</v>
      </c>
      <c r="C465" s="25" t="s">
        <v>30</v>
      </c>
      <c r="D465" s="25" t="s">
        <v>31</v>
      </c>
      <c r="E465" s="48">
        <v>150</v>
      </c>
      <c r="F465" s="32">
        <v>4720</v>
      </c>
      <c r="G465" s="32">
        <f t="shared" si="257"/>
        <v>708000</v>
      </c>
      <c r="H465" s="32">
        <v>0</v>
      </c>
      <c r="I465" s="32">
        <v>0</v>
      </c>
      <c r="J465" s="32">
        <f t="shared" si="258"/>
        <v>708000</v>
      </c>
      <c r="K465" s="48">
        <v>150</v>
      </c>
      <c r="L465" s="32">
        <v>4720</v>
      </c>
      <c r="M465" s="32">
        <f t="shared" si="259"/>
        <v>708000</v>
      </c>
      <c r="N465" s="32">
        <v>0</v>
      </c>
      <c r="O465" s="32">
        <v>0</v>
      </c>
      <c r="P465" s="32">
        <f t="shared" si="260"/>
        <v>708000</v>
      </c>
      <c r="Q465" s="20">
        <v>150</v>
      </c>
      <c r="R465" s="32">
        <v>4720</v>
      </c>
      <c r="S465" s="32">
        <f t="shared" si="261"/>
        <v>708000</v>
      </c>
      <c r="T465" s="32">
        <v>0</v>
      </c>
      <c r="U465" s="32">
        <v>0</v>
      </c>
      <c r="V465" s="32">
        <f t="shared" si="262"/>
        <v>708000</v>
      </c>
    </row>
    <row r="466" spans="1:22" ht="32.25" hidden="1" thickBot="1" x14ac:dyDescent="0.25">
      <c r="A466" s="25" t="s">
        <v>147</v>
      </c>
      <c r="B466" s="25" t="s">
        <v>29</v>
      </c>
      <c r="C466" s="25" t="s">
        <v>63</v>
      </c>
      <c r="D466" s="25" t="s">
        <v>64</v>
      </c>
      <c r="E466" s="48">
        <v>1490</v>
      </c>
      <c r="F466" s="32">
        <v>5200</v>
      </c>
      <c r="G466" s="32">
        <f t="shared" si="257"/>
        <v>7748000</v>
      </c>
      <c r="H466" s="32">
        <v>0</v>
      </c>
      <c r="I466" s="32">
        <v>0</v>
      </c>
      <c r="J466" s="32">
        <f t="shared" si="258"/>
        <v>7748000</v>
      </c>
      <c r="K466" s="48">
        <v>1490</v>
      </c>
      <c r="L466" s="32">
        <v>3200</v>
      </c>
      <c r="M466" s="32">
        <f t="shared" si="259"/>
        <v>4768000</v>
      </c>
      <c r="N466" s="32">
        <v>0</v>
      </c>
      <c r="O466" s="32">
        <v>0</v>
      </c>
      <c r="P466" s="32">
        <f t="shared" si="260"/>
        <v>4768000</v>
      </c>
      <c r="Q466" s="20">
        <v>1490</v>
      </c>
      <c r="R466" s="32">
        <v>3200</v>
      </c>
      <c r="S466" s="32">
        <f t="shared" si="261"/>
        <v>4768000</v>
      </c>
      <c r="T466" s="32">
        <v>0</v>
      </c>
      <c r="U466" s="32">
        <v>0</v>
      </c>
      <c r="V466" s="32">
        <f t="shared" si="262"/>
        <v>4768000</v>
      </c>
    </row>
    <row r="467" spans="1:22" ht="13.5" hidden="1" thickBot="1" x14ac:dyDescent="0.25">
      <c r="A467" s="49" t="s">
        <v>54</v>
      </c>
      <c r="B467" s="49"/>
      <c r="C467" s="49"/>
      <c r="D467" s="49"/>
      <c r="E467" s="48"/>
      <c r="F467" s="32"/>
      <c r="G467" s="33">
        <f>SUM(G458:G466)</f>
        <v>137766262.19999999</v>
      </c>
      <c r="H467" s="33">
        <f>SUM(H458:H466)</f>
        <v>5700000</v>
      </c>
      <c r="I467" s="33">
        <f>SUM(I458:I466)</f>
        <v>484837.8</v>
      </c>
      <c r="J467" s="33">
        <f>SUM(J458:J466)</f>
        <v>143951100</v>
      </c>
      <c r="K467" s="48"/>
      <c r="L467" s="33"/>
      <c r="M467" s="33">
        <f>SUM(M458:M466)</f>
        <v>121829479.51000001</v>
      </c>
      <c r="N467" s="33">
        <f>SUM(N458:N466)</f>
        <v>5700000</v>
      </c>
      <c r="O467" s="33">
        <f>SUM(O458:O466)</f>
        <v>487020.49</v>
      </c>
      <c r="P467" s="33">
        <f>SUM(P458:P466)</f>
        <v>128016500</v>
      </c>
      <c r="Q467" s="20"/>
      <c r="R467" s="33"/>
      <c r="S467" s="33">
        <f>SUM(S458:S466)</f>
        <v>121829479.51000001</v>
      </c>
      <c r="T467" s="33">
        <f>SUM(T458:T466)</f>
        <v>5700000</v>
      </c>
      <c r="U467" s="33">
        <f>SUM(U458:U466)</f>
        <v>487020.49</v>
      </c>
      <c r="V467" s="33">
        <f>SUM(V458:V466)</f>
        <v>128016500</v>
      </c>
    </row>
    <row r="468" spans="1:22" ht="53.25" hidden="1" thickBot="1" x14ac:dyDescent="0.25">
      <c r="A468" s="25" t="s">
        <v>148</v>
      </c>
      <c r="B468" s="25" t="s">
        <v>29</v>
      </c>
      <c r="C468" s="25" t="s">
        <v>70</v>
      </c>
      <c r="D468" s="25" t="s">
        <v>71</v>
      </c>
      <c r="E468" s="48">
        <v>115</v>
      </c>
      <c r="F468" s="32">
        <v>24900</v>
      </c>
      <c r="G468" s="32">
        <f t="shared" si="257"/>
        <v>2863500</v>
      </c>
      <c r="H468" s="32">
        <v>0</v>
      </c>
      <c r="I468" s="32">
        <v>0</v>
      </c>
      <c r="J468" s="32">
        <f>G468+H468+I468</f>
        <v>2863500</v>
      </c>
      <c r="K468" s="48">
        <v>115</v>
      </c>
      <c r="L468" s="32">
        <v>24900</v>
      </c>
      <c r="M468" s="32">
        <f t="shared" si="259"/>
        <v>2863500</v>
      </c>
      <c r="N468" s="32">
        <v>0</v>
      </c>
      <c r="O468" s="32">
        <v>0</v>
      </c>
      <c r="P468" s="32">
        <f>M468+N468+O468</f>
        <v>2863500</v>
      </c>
      <c r="Q468" s="20">
        <v>115</v>
      </c>
      <c r="R468" s="32">
        <v>24900</v>
      </c>
      <c r="S468" s="32">
        <f t="shared" si="261"/>
        <v>2863500</v>
      </c>
      <c r="T468" s="32">
        <v>0</v>
      </c>
      <c r="U468" s="32">
        <v>0</v>
      </c>
      <c r="V468" s="32">
        <f>S468+T468+U468</f>
        <v>2863500</v>
      </c>
    </row>
    <row r="469" spans="1:22" ht="13.5" hidden="1" thickBot="1" x14ac:dyDescent="0.25">
      <c r="A469" s="49" t="s">
        <v>54</v>
      </c>
      <c r="B469" s="49"/>
      <c r="C469" s="49"/>
      <c r="D469" s="49"/>
      <c r="E469" s="48"/>
      <c r="F469" s="32"/>
      <c r="G469" s="33">
        <f>SUM(G468)</f>
        <v>2863500</v>
      </c>
      <c r="H469" s="33">
        <f t="shared" ref="H469:V469" si="263">SUM(H468)</f>
        <v>0</v>
      </c>
      <c r="I469" s="33">
        <f t="shared" si="263"/>
        <v>0</v>
      </c>
      <c r="J469" s="33">
        <f t="shared" si="263"/>
        <v>2863500</v>
      </c>
      <c r="K469" s="48"/>
      <c r="L469" s="33"/>
      <c r="M469" s="33">
        <f t="shared" si="263"/>
        <v>2863500</v>
      </c>
      <c r="N469" s="33">
        <f t="shared" si="263"/>
        <v>0</v>
      </c>
      <c r="O469" s="33">
        <f t="shared" si="263"/>
        <v>0</v>
      </c>
      <c r="P469" s="33">
        <f t="shared" si="263"/>
        <v>2863500</v>
      </c>
      <c r="Q469" s="20"/>
      <c r="R469" s="33"/>
      <c r="S469" s="33">
        <f t="shared" si="263"/>
        <v>2863500</v>
      </c>
      <c r="T469" s="33">
        <f t="shared" si="263"/>
        <v>0</v>
      </c>
      <c r="U469" s="33">
        <f t="shared" si="263"/>
        <v>0</v>
      </c>
      <c r="V469" s="33">
        <f t="shared" si="263"/>
        <v>2863500</v>
      </c>
    </row>
    <row r="470" spans="1:22" ht="53.25" hidden="1" thickBot="1" x14ac:dyDescent="0.25">
      <c r="A470" s="25" t="s">
        <v>149</v>
      </c>
      <c r="B470" s="25" t="s">
        <v>16</v>
      </c>
      <c r="C470" s="25" t="s">
        <v>17</v>
      </c>
      <c r="D470" s="25" t="s">
        <v>18</v>
      </c>
      <c r="E470" s="48">
        <v>357</v>
      </c>
      <c r="F470" s="32">
        <v>1196.92</v>
      </c>
      <c r="G470" s="32">
        <f t="shared" ref="G470:G490" si="264">F470*E470</f>
        <v>427300.44</v>
      </c>
      <c r="H470" s="32">
        <v>0</v>
      </c>
      <c r="I470" s="32">
        <v>0</v>
      </c>
      <c r="J470" s="32">
        <f t="shared" ref="J470:J486" si="265">G470+H470+I470</f>
        <v>427300.44</v>
      </c>
      <c r="K470" s="48">
        <v>357</v>
      </c>
      <c r="L470" s="32">
        <v>1196.92</v>
      </c>
      <c r="M470" s="32">
        <f t="shared" ref="M470:M490" si="266">L470*K470</f>
        <v>427300.44</v>
      </c>
      <c r="N470" s="32">
        <v>0</v>
      </c>
      <c r="O470" s="32">
        <v>0</v>
      </c>
      <c r="P470" s="32">
        <f t="shared" ref="P470:P486" si="267">M470+N470+O470</f>
        <v>427300.44</v>
      </c>
      <c r="Q470" s="20">
        <v>357</v>
      </c>
      <c r="R470" s="32">
        <v>1196.92</v>
      </c>
      <c r="S470" s="32">
        <f t="shared" ref="S470:S490" si="268">R470*Q470</f>
        <v>427300.44</v>
      </c>
      <c r="T470" s="32">
        <v>0</v>
      </c>
      <c r="U470" s="32">
        <v>0</v>
      </c>
      <c r="V470" s="32">
        <f t="shared" ref="V470:V486" si="269">S470+T470+U470</f>
        <v>427300.44</v>
      </c>
    </row>
    <row r="471" spans="1:22" ht="53.25" hidden="1" thickBot="1" x14ac:dyDescent="0.25">
      <c r="A471" s="25" t="s">
        <v>149</v>
      </c>
      <c r="B471" s="25" t="s">
        <v>16</v>
      </c>
      <c r="C471" s="25" t="s">
        <v>60</v>
      </c>
      <c r="D471" s="25" t="s">
        <v>61</v>
      </c>
      <c r="E471" s="48">
        <v>700</v>
      </c>
      <c r="F471" s="32">
        <v>5118.1400000000003</v>
      </c>
      <c r="G471" s="32">
        <f t="shared" si="264"/>
        <v>3582698</v>
      </c>
      <c r="H471" s="32">
        <v>0</v>
      </c>
      <c r="I471" s="32">
        <v>0</v>
      </c>
      <c r="J471" s="32">
        <f t="shared" si="265"/>
        <v>3582698</v>
      </c>
      <c r="K471" s="48">
        <v>700</v>
      </c>
      <c r="L471" s="32">
        <v>5069.29</v>
      </c>
      <c r="M471" s="32">
        <f t="shared" si="266"/>
        <v>3548503</v>
      </c>
      <c r="N471" s="32">
        <v>0</v>
      </c>
      <c r="O471" s="32">
        <v>0</v>
      </c>
      <c r="P471" s="32">
        <f t="shared" si="267"/>
        <v>3548503</v>
      </c>
      <c r="Q471" s="20">
        <v>700</v>
      </c>
      <c r="R471" s="32">
        <v>5069.29</v>
      </c>
      <c r="S471" s="32">
        <f t="shared" si="268"/>
        <v>3548503</v>
      </c>
      <c r="T471" s="32">
        <v>0</v>
      </c>
      <c r="U471" s="32">
        <v>0</v>
      </c>
      <c r="V471" s="32">
        <f t="shared" si="269"/>
        <v>3548503</v>
      </c>
    </row>
    <row r="472" spans="1:22" ht="53.25" hidden="1" thickBot="1" x14ac:dyDescent="0.25">
      <c r="A472" s="25" t="s">
        <v>149</v>
      </c>
      <c r="B472" s="25" t="s">
        <v>16</v>
      </c>
      <c r="C472" s="25" t="s">
        <v>19</v>
      </c>
      <c r="D472" s="25" t="s">
        <v>20</v>
      </c>
      <c r="E472" s="48">
        <v>600</v>
      </c>
      <c r="F472" s="32">
        <v>2686.5</v>
      </c>
      <c r="G472" s="32">
        <f t="shared" si="264"/>
        <v>1611900</v>
      </c>
      <c r="H472" s="32">
        <v>0</v>
      </c>
      <c r="I472" s="32">
        <v>0</v>
      </c>
      <c r="J472" s="32">
        <f t="shared" si="265"/>
        <v>1611900</v>
      </c>
      <c r="K472" s="48">
        <v>600</v>
      </c>
      <c r="L472" s="32">
        <v>2900</v>
      </c>
      <c r="M472" s="32">
        <f t="shared" si="266"/>
        <v>1740000</v>
      </c>
      <c r="N472" s="32">
        <v>0</v>
      </c>
      <c r="O472" s="32">
        <v>0</v>
      </c>
      <c r="P472" s="32">
        <f t="shared" si="267"/>
        <v>1740000</v>
      </c>
      <c r="Q472" s="20">
        <v>600</v>
      </c>
      <c r="R472" s="32">
        <v>2900</v>
      </c>
      <c r="S472" s="32">
        <f t="shared" si="268"/>
        <v>1740000</v>
      </c>
      <c r="T472" s="32">
        <v>0</v>
      </c>
      <c r="U472" s="32">
        <v>0</v>
      </c>
      <c r="V472" s="32">
        <f t="shared" si="269"/>
        <v>1740000</v>
      </c>
    </row>
    <row r="473" spans="1:22" ht="53.25" hidden="1" thickBot="1" x14ac:dyDescent="0.25">
      <c r="A473" s="25" t="s">
        <v>149</v>
      </c>
      <c r="B473" s="25" t="s">
        <v>16</v>
      </c>
      <c r="C473" s="25" t="s">
        <v>21</v>
      </c>
      <c r="D473" s="25" t="s">
        <v>18</v>
      </c>
      <c r="E473" s="48">
        <v>1429</v>
      </c>
      <c r="F473" s="32">
        <v>850</v>
      </c>
      <c r="G473" s="32">
        <f t="shared" si="264"/>
        <v>1214650</v>
      </c>
      <c r="H473" s="32">
        <v>0</v>
      </c>
      <c r="I473" s="32">
        <v>0</v>
      </c>
      <c r="J473" s="32">
        <f t="shared" si="265"/>
        <v>1214650</v>
      </c>
      <c r="K473" s="48">
        <v>1429</v>
      </c>
      <c r="L473" s="32">
        <v>950</v>
      </c>
      <c r="M473" s="32">
        <f t="shared" si="266"/>
        <v>1357550</v>
      </c>
      <c r="N473" s="32">
        <v>0</v>
      </c>
      <c r="O473" s="32">
        <v>0</v>
      </c>
      <c r="P473" s="32">
        <f t="shared" si="267"/>
        <v>1357550</v>
      </c>
      <c r="Q473" s="20">
        <v>1429</v>
      </c>
      <c r="R473" s="32">
        <v>950</v>
      </c>
      <c r="S473" s="32">
        <f t="shared" si="268"/>
        <v>1357550</v>
      </c>
      <c r="T473" s="32">
        <v>0</v>
      </c>
      <c r="U473" s="32">
        <v>0</v>
      </c>
      <c r="V473" s="32">
        <f t="shared" si="269"/>
        <v>1357550</v>
      </c>
    </row>
    <row r="474" spans="1:22" ht="53.25" hidden="1" thickBot="1" x14ac:dyDescent="0.25">
      <c r="A474" s="25" t="s">
        <v>149</v>
      </c>
      <c r="B474" s="25" t="s">
        <v>16</v>
      </c>
      <c r="C474" s="49" t="s">
        <v>50</v>
      </c>
      <c r="D474" s="25" t="s">
        <v>18</v>
      </c>
      <c r="E474" s="48">
        <v>12401</v>
      </c>
      <c r="F474" s="32">
        <v>1094</v>
      </c>
      <c r="G474" s="32">
        <f t="shared" si="264"/>
        <v>13566694</v>
      </c>
      <c r="H474" s="32">
        <v>0</v>
      </c>
      <c r="I474" s="32">
        <v>0</v>
      </c>
      <c r="J474" s="32">
        <f t="shared" si="265"/>
        <v>13566694</v>
      </c>
      <c r="K474" s="48">
        <v>12401</v>
      </c>
      <c r="L474" s="32">
        <v>1296</v>
      </c>
      <c r="M474" s="32">
        <f t="shared" si="266"/>
        <v>16071696</v>
      </c>
      <c r="N474" s="32">
        <v>0</v>
      </c>
      <c r="O474" s="32">
        <v>0</v>
      </c>
      <c r="P474" s="32">
        <f t="shared" si="267"/>
        <v>16071696</v>
      </c>
      <c r="Q474" s="20">
        <v>12401</v>
      </c>
      <c r="R474" s="32">
        <v>1296</v>
      </c>
      <c r="S474" s="32">
        <f t="shared" si="268"/>
        <v>16071696</v>
      </c>
      <c r="T474" s="32">
        <v>0</v>
      </c>
      <c r="U474" s="32">
        <v>0</v>
      </c>
      <c r="V474" s="32">
        <f t="shared" si="269"/>
        <v>16071696</v>
      </c>
    </row>
    <row r="475" spans="1:22" ht="53.25" hidden="1" thickBot="1" x14ac:dyDescent="0.25">
      <c r="A475" s="25" t="s">
        <v>149</v>
      </c>
      <c r="B475" s="25" t="s">
        <v>16</v>
      </c>
      <c r="C475" s="49" t="s">
        <v>51</v>
      </c>
      <c r="D475" s="25" t="s">
        <v>22</v>
      </c>
      <c r="E475" s="48">
        <v>32</v>
      </c>
      <c r="F475" s="32">
        <v>1640</v>
      </c>
      <c r="G475" s="32">
        <f t="shared" si="264"/>
        <v>52480</v>
      </c>
      <c r="H475" s="32">
        <v>0</v>
      </c>
      <c r="I475" s="32">
        <v>0</v>
      </c>
      <c r="J475" s="32">
        <f t="shared" si="265"/>
        <v>52480</v>
      </c>
      <c r="K475" s="48">
        <v>32</v>
      </c>
      <c r="L475" s="32">
        <v>1800</v>
      </c>
      <c r="M475" s="32">
        <f t="shared" si="266"/>
        <v>57600</v>
      </c>
      <c r="N475" s="32">
        <v>0</v>
      </c>
      <c r="O475" s="32">
        <v>0</v>
      </c>
      <c r="P475" s="32">
        <f t="shared" si="267"/>
        <v>57600</v>
      </c>
      <c r="Q475" s="20">
        <v>32</v>
      </c>
      <c r="R475" s="32">
        <v>1800</v>
      </c>
      <c r="S475" s="32">
        <f t="shared" si="268"/>
        <v>57600</v>
      </c>
      <c r="T475" s="32">
        <v>0</v>
      </c>
      <c r="U475" s="32">
        <v>0</v>
      </c>
      <c r="V475" s="32">
        <f t="shared" si="269"/>
        <v>57600</v>
      </c>
    </row>
    <row r="476" spans="1:22" ht="53.25" hidden="1" thickBot="1" x14ac:dyDescent="0.25">
      <c r="A476" s="25" t="s">
        <v>149</v>
      </c>
      <c r="B476" s="25" t="s">
        <v>16</v>
      </c>
      <c r="C476" s="25" t="s">
        <v>185</v>
      </c>
      <c r="D476" s="25" t="s">
        <v>22</v>
      </c>
      <c r="E476" s="48">
        <v>816</v>
      </c>
      <c r="F476" s="32">
        <v>2198</v>
      </c>
      <c r="G476" s="32">
        <f t="shared" si="264"/>
        <v>1793568</v>
      </c>
      <c r="H476" s="32">
        <v>0</v>
      </c>
      <c r="I476" s="32">
        <v>0</v>
      </c>
      <c r="J476" s="32">
        <f t="shared" si="265"/>
        <v>1793568</v>
      </c>
      <c r="K476" s="48">
        <v>816</v>
      </c>
      <c r="L476" s="32">
        <v>2400</v>
      </c>
      <c r="M476" s="32">
        <f t="shared" si="266"/>
        <v>1958400</v>
      </c>
      <c r="N476" s="32">
        <v>0</v>
      </c>
      <c r="O476" s="32">
        <v>0</v>
      </c>
      <c r="P476" s="32">
        <f t="shared" si="267"/>
        <v>1958400</v>
      </c>
      <c r="Q476" s="20">
        <v>816</v>
      </c>
      <c r="R476" s="32">
        <v>2400</v>
      </c>
      <c r="S476" s="32">
        <f t="shared" si="268"/>
        <v>1958400</v>
      </c>
      <c r="T476" s="32">
        <v>0</v>
      </c>
      <c r="U476" s="32">
        <v>0</v>
      </c>
      <c r="V476" s="32">
        <f t="shared" si="269"/>
        <v>1958400</v>
      </c>
    </row>
    <row r="477" spans="1:22" ht="53.25" hidden="1" thickBot="1" x14ac:dyDescent="0.25">
      <c r="A477" s="25" t="s">
        <v>149</v>
      </c>
      <c r="B477" s="25" t="s">
        <v>16</v>
      </c>
      <c r="C477" s="49" t="s">
        <v>48</v>
      </c>
      <c r="D477" s="25" t="s">
        <v>22</v>
      </c>
      <c r="E477" s="48">
        <v>853</v>
      </c>
      <c r="F477" s="32">
        <v>2260</v>
      </c>
      <c r="G477" s="32">
        <f t="shared" si="264"/>
        <v>1927780</v>
      </c>
      <c r="H477" s="32">
        <v>0</v>
      </c>
      <c r="I477" s="32">
        <v>0</v>
      </c>
      <c r="J477" s="32">
        <f t="shared" si="265"/>
        <v>1927780</v>
      </c>
      <c r="K477" s="48">
        <v>853</v>
      </c>
      <c r="L477" s="32">
        <v>2500</v>
      </c>
      <c r="M477" s="32">
        <f t="shared" si="266"/>
        <v>2132500</v>
      </c>
      <c r="N477" s="32">
        <v>0</v>
      </c>
      <c r="O477" s="32">
        <v>0</v>
      </c>
      <c r="P477" s="32">
        <f t="shared" si="267"/>
        <v>2132500</v>
      </c>
      <c r="Q477" s="20">
        <v>853</v>
      </c>
      <c r="R477" s="32">
        <v>2500</v>
      </c>
      <c r="S477" s="32">
        <f t="shared" si="268"/>
        <v>2132500</v>
      </c>
      <c r="T477" s="32">
        <v>0</v>
      </c>
      <c r="U477" s="32">
        <v>0</v>
      </c>
      <c r="V477" s="32">
        <f t="shared" si="269"/>
        <v>2132500</v>
      </c>
    </row>
    <row r="478" spans="1:22" ht="53.25" hidden="1" thickBot="1" x14ac:dyDescent="0.25">
      <c r="A478" s="25" t="s">
        <v>149</v>
      </c>
      <c r="B478" s="25" t="s">
        <v>16</v>
      </c>
      <c r="C478" s="25" t="s">
        <v>187</v>
      </c>
      <c r="D478" s="25" t="s">
        <v>64</v>
      </c>
      <c r="E478" s="48">
        <v>28000</v>
      </c>
      <c r="F478" s="32">
        <v>72.7</v>
      </c>
      <c r="G478" s="32">
        <f t="shared" si="264"/>
        <v>2035600</v>
      </c>
      <c r="H478" s="32">
        <v>0</v>
      </c>
      <c r="I478" s="32">
        <v>0</v>
      </c>
      <c r="J478" s="32">
        <f t="shared" si="265"/>
        <v>2035600</v>
      </c>
      <c r="K478" s="48">
        <v>28000</v>
      </c>
      <c r="L478" s="32">
        <v>75.069999999999993</v>
      </c>
      <c r="M478" s="32">
        <f t="shared" si="266"/>
        <v>2101960</v>
      </c>
      <c r="N478" s="32">
        <v>0</v>
      </c>
      <c r="O478" s="32">
        <v>0</v>
      </c>
      <c r="P478" s="32">
        <f t="shared" si="267"/>
        <v>2101960</v>
      </c>
      <c r="Q478" s="20">
        <v>28000</v>
      </c>
      <c r="R478" s="32">
        <v>75.069999999999993</v>
      </c>
      <c r="S478" s="32">
        <f t="shared" si="268"/>
        <v>2101960</v>
      </c>
      <c r="T478" s="32">
        <v>0</v>
      </c>
      <c r="U478" s="32">
        <v>0</v>
      </c>
      <c r="V478" s="32">
        <f t="shared" si="269"/>
        <v>2101960</v>
      </c>
    </row>
    <row r="479" spans="1:22" ht="53.25" hidden="1" thickBot="1" x14ac:dyDescent="0.25">
      <c r="A479" s="25" t="s">
        <v>149</v>
      </c>
      <c r="B479" s="25" t="s">
        <v>16</v>
      </c>
      <c r="C479" s="49" t="s">
        <v>49</v>
      </c>
      <c r="D479" s="25" t="s">
        <v>22</v>
      </c>
      <c r="E479" s="48">
        <v>1270</v>
      </c>
      <c r="F479" s="32">
        <v>3087</v>
      </c>
      <c r="G479" s="32">
        <f t="shared" si="264"/>
        <v>3920490</v>
      </c>
      <c r="H479" s="32">
        <v>0</v>
      </c>
      <c r="I479" s="32">
        <v>0</v>
      </c>
      <c r="J479" s="32">
        <f t="shared" si="265"/>
        <v>3920490</v>
      </c>
      <c r="K479" s="48">
        <v>1270</v>
      </c>
      <c r="L479" s="32">
        <v>3200</v>
      </c>
      <c r="M479" s="32">
        <f t="shared" si="266"/>
        <v>4064000</v>
      </c>
      <c r="N479" s="32">
        <v>0</v>
      </c>
      <c r="O479" s="32">
        <v>0</v>
      </c>
      <c r="P479" s="32">
        <f t="shared" si="267"/>
        <v>4064000</v>
      </c>
      <c r="Q479" s="20">
        <v>1270</v>
      </c>
      <c r="R479" s="32">
        <v>3200</v>
      </c>
      <c r="S479" s="32">
        <f t="shared" si="268"/>
        <v>4064000</v>
      </c>
      <c r="T479" s="32">
        <v>0</v>
      </c>
      <c r="U479" s="32">
        <v>0</v>
      </c>
      <c r="V479" s="32">
        <f t="shared" si="269"/>
        <v>4064000</v>
      </c>
    </row>
    <row r="480" spans="1:22" ht="74.25" hidden="1" thickBot="1" x14ac:dyDescent="0.25">
      <c r="A480" s="25" t="s">
        <v>149</v>
      </c>
      <c r="B480" s="25" t="s">
        <v>16</v>
      </c>
      <c r="C480" s="25" t="s">
        <v>23</v>
      </c>
      <c r="D480" s="25" t="s">
        <v>24</v>
      </c>
      <c r="E480" s="48">
        <v>647</v>
      </c>
      <c r="F480" s="32">
        <v>9403.09</v>
      </c>
      <c r="G480" s="32">
        <f t="shared" si="264"/>
        <v>6083799.2300000004</v>
      </c>
      <c r="H480" s="32">
        <v>0</v>
      </c>
      <c r="I480" s="32">
        <v>0</v>
      </c>
      <c r="J480" s="32">
        <f t="shared" si="265"/>
        <v>6083799.2300000004</v>
      </c>
      <c r="K480" s="48">
        <v>647</v>
      </c>
      <c r="L480" s="32">
        <v>9313.2900000000009</v>
      </c>
      <c r="M480" s="32">
        <f t="shared" si="266"/>
        <v>6025698.6300000008</v>
      </c>
      <c r="N480" s="32">
        <v>0</v>
      </c>
      <c r="O480" s="32">
        <v>0</v>
      </c>
      <c r="P480" s="32">
        <f t="shared" si="267"/>
        <v>6025698.6300000008</v>
      </c>
      <c r="Q480" s="20">
        <v>647</v>
      </c>
      <c r="R480" s="32">
        <v>9313.2900000000009</v>
      </c>
      <c r="S480" s="32">
        <f t="shared" si="268"/>
        <v>6025698.6300000008</v>
      </c>
      <c r="T480" s="32">
        <v>0</v>
      </c>
      <c r="U480" s="32">
        <v>0</v>
      </c>
      <c r="V480" s="32">
        <f t="shared" si="269"/>
        <v>6025698.6300000008</v>
      </c>
    </row>
    <row r="481" spans="1:22" ht="53.25" hidden="1" thickBot="1" x14ac:dyDescent="0.25">
      <c r="A481" s="25" t="s">
        <v>149</v>
      </c>
      <c r="B481" s="25" t="s">
        <v>16</v>
      </c>
      <c r="C481" s="25" t="s">
        <v>27</v>
      </c>
      <c r="D481" s="25" t="s">
        <v>28</v>
      </c>
      <c r="E481" s="48">
        <v>150</v>
      </c>
      <c r="F481" s="32">
        <v>43076</v>
      </c>
      <c r="G481" s="32">
        <f t="shared" si="264"/>
        <v>6461400</v>
      </c>
      <c r="H481" s="32">
        <v>0</v>
      </c>
      <c r="I481" s="32">
        <v>0</v>
      </c>
      <c r="J481" s="32">
        <f t="shared" si="265"/>
        <v>6461400</v>
      </c>
      <c r="K481" s="48">
        <v>150</v>
      </c>
      <c r="L481" s="32">
        <v>37000</v>
      </c>
      <c r="M481" s="32">
        <f t="shared" si="266"/>
        <v>5550000</v>
      </c>
      <c r="N481" s="32">
        <v>0</v>
      </c>
      <c r="O481" s="32">
        <v>0</v>
      </c>
      <c r="P481" s="32">
        <f t="shared" si="267"/>
        <v>5550000</v>
      </c>
      <c r="Q481" s="20">
        <v>150</v>
      </c>
      <c r="R481" s="32">
        <v>37000</v>
      </c>
      <c r="S481" s="32">
        <f t="shared" si="268"/>
        <v>5550000</v>
      </c>
      <c r="T481" s="32">
        <v>0</v>
      </c>
      <c r="U481" s="32">
        <v>0</v>
      </c>
      <c r="V481" s="32">
        <f t="shared" si="269"/>
        <v>5550000</v>
      </c>
    </row>
    <row r="482" spans="1:22" ht="74.25" hidden="1" thickBot="1" x14ac:dyDescent="0.25">
      <c r="A482" s="25" t="s">
        <v>149</v>
      </c>
      <c r="B482" s="25" t="s">
        <v>16</v>
      </c>
      <c r="C482" s="25" t="s">
        <v>62</v>
      </c>
      <c r="D482" s="25" t="s">
        <v>28</v>
      </c>
      <c r="E482" s="48">
        <v>55</v>
      </c>
      <c r="F482" s="32">
        <v>43980</v>
      </c>
      <c r="G482" s="32">
        <f t="shared" si="264"/>
        <v>2418900</v>
      </c>
      <c r="H482" s="32">
        <v>0</v>
      </c>
      <c r="I482" s="32">
        <v>0</v>
      </c>
      <c r="J482" s="32">
        <f t="shared" si="265"/>
        <v>2418900</v>
      </c>
      <c r="K482" s="48">
        <v>55</v>
      </c>
      <c r="L482" s="32">
        <v>37900</v>
      </c>
      <c r="M482" s="32">
        <f t="shared" si="266"/>
        <v>2084500</v>
      </c>
      <c r="N482" s="32">
        <v>0</v>
      </c>
      <c r="O482" s="32">
        <v>0</v>
      </c>
      <c r="P482" s="32">
        <f t="shared" si="267"/>
        <v>2084500</v>
      </c>
      <c r="Q482" s="20">
        <v>55</v>
      </c>
      <c r="R482" s="32">
        <v>37900</v>
      </c>
      <c r="S482" s="32">
        <f t="shared" si="268"/>
        <v>2084500</v>
      </c>
      <c r="T482" s="32">
        <v>0</v>
      </c>
      <c r="U482" s="32">
        <v>0</v>
      </c>
      <c r="V482" s="32">
        <f t="shared" si="269"/>
        <v>2084500</v>
      </c>
    </row>
    <row r="483" spans="1:22" ht="63.75" hidden="1" thickBot="1" x14ac:dyDescent="0.25">
      <c r="A483" s="25" t="s">
        <v>149</v>
      </c>
      <c r="B483" s="25" t="s">
        <v>16</v>
      </c>
      <c r="C483" s="25" t="s">
        <v>109</v>
      </c>
      <c r="D483" s="25" t="s">
        <v>26</v>
      </c>
      <c r="E483" s="48">
        <v>12</v>
      </c>
      <c r="F483" s="32">
        <v>31221.15</v>
      </c>
      <c r="G483" s="32">
        <f t="shared" si="264"/>
        <v>374653.80000000005</v>
      </c>
      <c r="H483" s="32">
        <v>0</v>
      </c>
      <c r="I483" s="32">
        <v>0</v>
      </c>
      <c r="J483" s="32">
        <f t="shared" si="265"/>
        <v>374653.80000000005</v>
      </c>
      <c r="K483" s="48">
        <v>12</v>
      </c>
      <c r="L483" s="32">
        <v>31606.98</v>
      </c>
      <c r="M483" s="32">
        <f t="shared" si="266"/>
        <v>379283.76</v>
      </c>
      <c r="N483" s="32">
        <v>0</v>
      </c>
      <c r="O483" s="32">
        <v>0</v>
      </c>
      <c r="P483" s="32">
        <f t="shared" si="267"/>
        <v>379283.76</v>
      </c>
      <c r="Q483" s="20">
        <v>12</v>
      </c>
      <c r="R483" s="32">
        <v>31606.98</v>
      </c>
      <c r="S483" s="32">
        <f t="shared" si="268"/>
        <v>379283.76</v>
      </c>
      <c r="T483" s="32">
        <v>0</v>
      </c>
      <c r="U483" s="32">
        <v>0</v>
      </c>
      <c r="V483" s="32">
        <f t="shared" si="269"/>
        <v>379283.76</v>
      </c>
    </row>
    <row r="484" spans="1:22" ht="63.75" hidden="1" thickBot="1" x14ac:dyDescent="0.25">
      <c r="A484" s="25" t="s">
        <v>149</v>
      </c>
      <c r="B484" s="25" t="s">
        <v>16</v>
      </c>
      <c r="C484" s="25" t="s">
        <v>100</v>
      </c>
      <c r="D484" s="25" t="s">
        <v>28</v>
      </c>
      <c r="E484" s="48">
        <v>63</v>
      </c>
      <c r="F484" s="32">
        <v>289000</v>
      </c>
      <c r="G484" s="32">
        <f t="shared" si="264"/>
        <v>18207000</v>
      </c>
      <c r="H484" s="32">
        <v>0</v>
      </c>
      <c r="I484" s="32">
        <v>0</v>
      </c>
      <c r="J484" s="32">
        <f t="shared" si="265"/>
        <v>18207000</v>
      </c>
      <c r="K484" s="48">
        <v>63</v>
      </c>
      <c r="L484" s="32">
        <v>287826</v>
      </c>
      <c r="M484" s="32">
        <f t="shared" si="266"/>
        <v>18133038</v>
      </c>
      <c r="N484" s="32">
        <v>0</v>
      </c>
      <c r="O484" s="32">
        <v>0</v>
      </c>
      <c r="P484" s="32">
        <f t="shared" si="267"/>
        <v>18133038</v>
      </c>
      <c r="Q484" s="20">
        <v>63</v>
      </c>
      <c r="R484" s="32">
        <v>287826</v>
      </c>
      <c r="S484" s="32">
        <f t="shared" si="268"/>
        <v>18133038</v>
      </c>
      <c r="T484" s="32">
        <v>0</v>
      </c>
      <c r="U484" s="32">
        <v>0</v>
      </c>
      <c r="V484" s="32">
        <f t="shared" si="269"/>
        <v>18133038</v>
      </c>
    </row>
    <row r="485" spans="1:22" ht="63.75" thickBot="1" x14ac:dyDescent="0.25">
      <c r="A485" s="25" t="s">
        <v>149</v>
      </c>
      <c r="B485" s="25" t="s">
        <v>16</v>
      </c>
      <c r="C485" s="25" t="s">
        <v>74</v>
      </c>
      <c r="D485" s="25" t="s">
        <v>28</v>
      </c>
      <c r="E485" s="48">
        <v>263</v>
      </c>
      <c r="F485" s="32">
        <v>88016.360266159696</v>
      </c>
      <c r="G485" s="32">
        <f t="shared" si="264"/>
        <v>23148302.75</v>
      </c>
      <c r="H485" s="32">
        <v>2952500</v>
      </c>
      <c r="I485" s="32">
        <v>0</v>
      </c>
      <c r="J485" s="32">
        <f t="shared" si="265"/>
        <v>26100802.75</v>
      </c>
      <c r="K485" s="48">
        <v>263</v>
      </c>
      <c r="L485" s="32">
        <v>77429.862927756651</v>
      </c>
      <c r="M485" s="32">
        <f t="shared" si="266"/>
        <v>20364053.949999999</v>
      </c>
      <c r="N485" s="32">
        <v>2952000</v>
      </c>
      <c r="O485" s="32">
        <v>0</v>
      </c>
      <c r="P485" s="32">
        <f t="shared" si="267"/>
        <v>23316053.949999999</v>
      </c>
      <c r="Q485" s="20">
        <v>263</v>
      </c>
      <c r="R485" s="32">
        <v>77429.862927756651</v>
      </c>
      <c r="S485" s="32">
        <f t="shared" si="268"/>
        <v>20364053.949999999</v>
      </c>
      <c r="T485" s="32">
        <v>2952000</v>
      </c>
      <c r="U485" s="32">
        <v>0</v>
      </c>
      <c r="V485" s="32">
        <f t="shared" si="269"/>
        <v>23316053.949999999</v>
      </c>
    </row>
    <row r="486" spans="1:22" ht="74.25" hidden="1" thickBot="1" x14ac:dyDescent="0.25">
      <c r="A486" s="25" t="s">
        <v>149</v>
      </c>
      <c r="B486" s="25" t="s">
        <v>16</v>
      </c>
      <c r="C486" s="25" t="s">
        <v>75</v>
      </c>
      <c r="D486" s="25" t="s">
        <v>26</v>
      </c>
      <c r="E486" s="48">
        <v>98</v>
      </c>
      <c r="F486" s="32">
        <v>16807.61</v>
      </c>
      <c r="G486" s="32">
        <f t="shared" si="264"/>
        <v>1647145.78</v>
      </c>
      <c r="H486" s="32">
        <v>0</v>
      </c>
      <c r="I486" s="32">
        <v>0</v>
      </c>
      <c r="J486" s="32">
        <f t="shared" si="265"/>
        <v>1647145.78</v>
      </c>
      <c r="K486" s="48">
        <v>98</v>
      </c>
      <c r="L486" s="32">
        <v>16211.39</v>
      </c>
      <c r="M486" s="32">
        <f t="shared" si="266"/>
        <v>1588716.22</v>
      </c>
      <c r="N486" s="32">
        <v>0</v>
      </c>
      <c r="O486" s="32">
        <v>0</v>
      </c>
      <c r="P486" s="32">
        <f t="shared" si="267"/>
        <v>1588716.22</v>
      </c>
      <c r="Q486" s="20">
        <v>98</v>
      </c>
      <c r="R486" s="32">
        <v>16211.39</v>
      </c>
      <c r="S486" s="32">
        <f t="shared" si="268"/>
        <v>1588716.22</v>
      </c>
      <c r="T486" s="32">
        <v>0</v>
      </c>
      <c r="U486" s="32">
        <v>0</v>
      </c>
      <c r="V486" s="32">
        <f t="shared" si="269"/>
        <v>1588716.22</v>
      </c>
    </row>
    <row r="487" spans="1:22" ht="53.25" hidden="1" thickBot="1" x14ac:dyDescent="0.25">
      <c r="A487" s="25" t="s">
        <v>149</v>
      </c>
      <c r="B487" s="25" t="s">
        <v>29</v>
      </c>
      <c r="C487" s="25" t="s">
        <v>30</v>
      </c>
      <c r="D487" s="25" t="s">
        <v>31</v>
      </c>
      <c r="E487" s="48">
        <v>827</v>
      </c>
      <c r="F487" s="32">
        <v>11084.78</v>
      </c>
      <c r="G487" s="32">
        <v>9167100</v>
      </c>
      <c r="H487" s="32">
        <v>0</v>
      </c>
      <c r="I487" s="32">
        <v>0</v>
      </c>
      <c r="J487" s="32">
        <v>9167100</v>
      </c>
      <c r="K487" s="48">
        <v>827</v>
      </c>
      <c r="L487" s="32">
        <v>11084.78</v>
      </c>
      <c r="M487" s="32">
        <v>9167100</v>
      </c>
      <c r="N487" s="32">
        <v>0</v>
      </c>
      <c r="O487" s="32">
        <v>0</v>
      </c>
      <c r="P487" s="32">
        <v>9167100</v>
      </c>
      <c r="Q487" s="20">
        <v>827</v>
      </c>
      <c r="R487" s="32">
        <v>11084.78</v>
      </c>
      <c r="S487" s="32">
        <v>9167100</v>
      </c>
      <c r="T487" s="32">
        <v>0</v>
      </c>
      <c r="U487" s="32">
        <v>0</v>
      </c>
      <c r="V487" s="32">
        <v>9167100</v>
      </c>
    </row>
    <row r="488" spans="1:22" ht="53.25" hidden="1" thickBot="1" x14ac:dyDescent="0.25">
      <c r="A488" s="25" t="s">
        <v>149</v>
      </c>
      <c r="B488" s="25" t="s">
        <v>29</v>
      </c>
      <c r="C488" s="25" t="s">
        <v>63</v>
      </c>
      <c r="D488" s="25" t="s">
        <v>64</v>
      </c>
      <c r="E488" s="48">
        <v>40</v>
      </c>
      <c r="F488" s="32">
        <v>393103.45</v>
      </c>
      <c r="G488" s="32">
        <f t="shared" si="264"/>
        <v>15724138</v>
      </c>
      <c r="H488" s="32">
        <v>0</v>
      </c>
      <c r="I488" s="32">
        <v>0</v>
      </c>
      <c r="J488" s="32">
        <f>G488+H488+I488</f>
        <v>15724138</v>
      </c>
      <c r="K488" s="48">
        <v>40</v>
      </c>
      <c r="L488" s="32">
        <v>396500</v>
      </c>
      <c r="M488" s="32">
        <f t="shared" si="266"/>
        <v>15860000</v>
      </c>
      <c r="N488" s="32">
        <v>0</v>
      </c>
      <c r="O488" s="32">
        <v>0</v>
      </c>
      <c r="P488" s="32">
        <f>M488+N488+O488</f>
        <v>15860000</v>
      </c>
      <c r="Q488" s="20">
        <v>40</v>
      </c>
      <c r="R488" s="32">
        <v>396500</v>
      </c>
      <c r="S488" s="32">
        <f t="shared" si="268"/>
        <v>15860000</v>
      </c>
      <c r="T488" s="32">
        <v>0</v>
      </c>
      <c r="U488" s="32">
        <v>0</v>
      </c>
      <c r="V488" s="32">
        <f>S488+T488+U488</f>
        <v>15860000</v>
      </c>
    </row>
    <row r="489" spans="1:22" ht="13.5" hidden="1" thickBot="1" x14ac:dyDescent="0.25">
      <c r="A489" s="49" t="s">
        <v>54</v>
      </c>
      <c r="B489" s="49"/>
      <c r="C489" s="49"/>
      <c r="D489" s="49"/>
      <c r="E489" s="48"/>
      <c r="F489" s="32"/>
      <c r="G489" s="33">
        <f>SUM(G470:G488)</f>
        <v>113365600</v>
      </c>
      <c r="H489" s="33">
        <f>SUM(H470:H488)</f>
        <v>2952500</v>
      </c>
      <c r="I489" s="33">
        <f>SUM(I470:I488)</f>
        <v>0</v>
      </c>
      <c r="J489" s="33">
        <f>SUM(J470:J488)</f>
        <v>116318100</v>
      </c>
      <c r="K489" s="48"/>
      <c r="L489" s="33"/>
      <c r="M489" s="33">
        <f>SUM(M470:M488)</f>
        <v>112611900</v>
      </c>
      <c r="N489" s="33">
        <f>SUM(N470:N488)</f>
        <v>2952000</v>
      </c>
      <c r="O489" s="33">
        <f>SUM(O470:O488)</f>
        <v>0</v>
      </c>
      <c r="P489" s="33">
        <f>SUM(P470:P488)</f>
        <v>115563900</v>
      </c>
      <c r="Q489" s="20"/>
      <c r="R489" s="33"/>
      <c r="S489" s="33">
        <f>SUM(S470:S488)</f>
        <v>112611900</v>
      </c>
      <c r="T489" s="33">
        <f>SUM(T470:T488)</f>
        <v>2952000</v>
      </c>
      <c r="U489" s="33">
        <f>SUM(U470:U488)</f>
        <v>0</v>
      </c>
      <c r="V489" s="33">
        <f>SUM(V470:V488)</f>
        <v>115563900</v>
      </c>
    </row>
    <row r="490" spans="1:22" ht="53.25" hidden="1" thickBot="1" x14ac:dyDescent="0.25">
      <c r="A490" s="25" t="s">
        <v>150</v>
      </c>
      <c r="B490" s="25" t="s">
        <v>29</v>
      </c>
      <c r="C490" s="25" t="s">
        <v>70</v>
      </c>
      <c r="D490" s="25" t="s">
        <v>71</v>
      </c>
      <c r="E490" s="48">
        <v>345</v>
      </c>
      <c r="F490" s="32">
        <v>24900</v>
      </c>
      <c r="G490" s="32">
        <f t="shared" si="264"/>
        <v>8590500</v>
      </c>
      <c r="H490" s="32">
        <v>0</v>
      </c>
      <c r="I490" s="32">
        <v>0</v>
      </c>
      <c r="J490" s="32">
        <f>G490+H490+I490</f>
        <v>8590500</v>
      </c>
      <c r="K490" s="48">
        <v>345</v>
      </c>
      <c r="L490" s="32">
        <v>24900</v>
      </c>
      <c r="M490" s="32">
        <f t="shared" si="266"/>
        <v>8590500</v>
      </c>
      <c r="N490" s="32">
        <v>0</v>
      </c>
      <c r="O490" s="32">
        <v>0</v>
      </c>
      <c r="P490" s="32">
        <f>M490+N490+O490</f>
        <v>8590500</v>
      </c>
      <c r="Q490" s="20">
        <v>345</v>
      </c>
      <c r="R490" s="32">
        <v>24900</v>
      </c>
      <c r="S490" s="32">
        <f t="shared" si="268"/>
        <v>8590500</v>
      </c>
      <c r="T490" s="32">
        <v>0</v>
      </c>
      <c r="U490" s="32">
        <v>0</v>
      </c>
      <c r="V490" s="32">
        <f>S490+T490+U490</f>
        <v>8590500</v>
      </c>
    </row>
    <row r="491" spans="1:22" ht="13.5" hidden="1" thickBot="1" x14ac:dyDescent="0.25">
      <c r="A491" s="49" t="s">
        <v>54</v>
      </c>
      <c r="B491" s="49"/>
      <c r="C491" s="49"/>
      <c r="D491" s="49"/>
      <c r="E491" s="48"/>
      <c r="F491" s="32"/>
      <c r="G491" s="33">
        <f>SUM(G490)</f>
        <v>8590500</v>
      </c>
      <c r="H491" s="33">
        <f t="shared" ref="H491:U491" si="270">SUM(H490)</f>
        <v>0</v>
      </c>
      <c r="I491" s="33">
        <f t="shared" si="270"/>
        <v>0</v>
      </c>
      <c r="J491" s="33">
        <f t="shared" si="270"/>
        <v>8590500</v>
      </c>
      <c r="K491" s="48"/>
      <c r="L491" s="33"/>
      <c r="M491" s="33">
        <f t="shared" si="270"/>
        <v>8590500</v>
      </c>
      <c r="N491" s="33">
        <f t="shared" si="270"/>
        <v>0</v>
      </c>
      <c r="O491" s="33">
        <f t="shared" si="270"/>
        <v>0</v>
      </c>
      <c r="P491" s="33">
        <f t="shared" si="270"/>
        <v>8590500</v>
      </c>
      <c r="Q491" s="20"/>
      <c r="R491" s="33"/>
      <c r="S491" s="33">
        <f t="shared" si="270"/>
        <v>8590500</v>
      </c>
      <c r="T491" s="33">
        <f t="shared" si="270"/>
        <v>0</v>
      </c>
      <c r="U491" s="33">
        <f t="shared" si="270"/>
        <v>0</v>
      </c>
      <c r="V491" s="33">
        <f>SUM(V490)</f>
        <v>8590500</v>
      </c>
    </row>
    <row r="492" spans="1:22" ht="42.75" hidden="1" thickBot="1" x14ac:dyDescent="0.25">
      <c r="A492" s="25" t="s">
        <v>151</v>
      </c>
      <c r="B492" s="25" t="s">
        <v>16</v>
      </c>
      <c r="C492" s="49" t="s">
        <v>50</v>
      </c>
      <c r="D492" s="25" t="s">
        <v>18</v>
      </c>
      <c r="E492" s="48">
        <v>29627</v>
      </c>
      <c r="F492" s="32">
        <v>2069.56</v>
      </c>
      <c r="G492" s="32">
        <f t="shared" ref="G492:G493" si="271">F492*E492</f>
        <v>61314854.119999997</v>
      </c>
      <c r="H492" s="32">
        <v>0</v>
      </c>
      <c r="I492" s="32">
        <v>0</v>
      </c>
      <c r="J492" s="32">
        <f>G492+H492+I492</f>
        <v>61314854.119999997</v>
      </c>
      <c r="K492" s="48">
        <v>31028</v>
      </c>
      <c r="L492" s="32">
        <v>2069.56</v>
      </c>
      <c r="M492" s="32">
        <f t="shared" ref="M492:M493" si="272">L492*K492</f>
        <v>64214307.68</v>
      </c>
      <c r="N492" s="32">
        <v>0</v>
      </c>
      <c r="O492" s="32">
        <v>0</v>
      </c>
      <c r="P492" s="32">
        <f>M492+N492+O492</f>
        <v>64214307.68</v>
      </c>
      <c r="Q492" s="20">
        <v>31028</v>
      </c>
      <c r="R492" s="32">
        <v>2069.56</v>
      </c>
      <c r="S492" s="32">
        <f t="shared" ref="S492:S493" si="273">R492*Q492</f>
        <v>64214307.68</v>
      </c>
      <c r="T492" s="32">
        <v>0</v>
      </c>
      <c r="U492" s="32">
        <v>0</v>
      </c>
      <c r="V492" s="32">
        <f>S492+T492+U492</f>
        <v>64214307.68</v>
      </c>
    </row>
    <row r="493" spans="1:22" ht="42.75" hidden="1" thickBot="1" x14ac:dyDescent="0.25">
      <c r="A493" s="25" t="s">
        <v>151</v>
      </c>
      <c r="B493" s="25" t="s">
        <v>16</v>
      </c>
      <c r="C493" s="49" t="s">
        <v>52</v>
      </c>
      <c r="D493" s="25" t="s">
        <v>22</v>
      </c>
      <c r="E493" s="48">
        <v>38506</v>
      </c>
      <c r="F493" s="32">
        <v>13733.93</v>
      </c>
      <c r="G493" s="32">
        <f t="shared" si="271"/>
        <v>528838708.57999998</v>
      </c>
      <c r="H493" s="32">
        <v>1688000</v>
      </c>
      <c r="I493" s="32">
        <f>1070513+80.54-45000+43.76</f>
        <v>1025637.3</v>
      </c>
      <c r="J493" s="32">
        <f>G493+H493+I493</f>
        <v>531552345.88</v>
      </c>
      <c r="K493" s="48">
        <v>38506</v>
      </c>
      <c r="L493" s="32">
        <v>10434.459999999999</v>
      </c>
      <c r="M493" s="32">
        <f t="shared" si="272"/>
        <v>401789316.75999999</v>
      </c>
      <c r="N493" s="32">
        <v>1688000</v>
      </c>
      <c r="O493" s="32">
        <f>1070513-8220.68+283.24</f>
        <v>1062575.56</v>
      </c>
      <c r="P493" s="32">
        <f>M493+N493+O493</f>
        <v>404539892.31999999</v>
      </c>
      <c r="Q493" s="20">
        <v>38506</v>
      </c>
      <c r="R493" s="32">
        <v>10434.459999999999</v>
      </c>
      <c r="S493" s="32">
        <f t="shared" si="273"/>
        <v>401789316.75999999</v>
      </c>
      <c r="T493" s="32">
        <v>1688000</v>
      </c>
      <c r="U493" s="32">
        <f>1070513-8220.68+283.24</f>
        <v>1062575.56</v>
      </c>
      <c r="V493" s="32">
        <f>S493+T493+U493</f>
        <v>404539892.31999999</v>
      </c>
    </row>
    <row r="494" spans="1:22" ht="13.5" hidden="1" thickBot="1" x14ac:dyDescent="0.25">
      <c r="A494" s="49" t="s">
        <v>54</v>
      </c>
      <c r="B494" s="49"/>
      <c r="C494" s="49"/>
      <c r="D494" s="49"/>
      <c r="E494" s="48"/>
      <c r="F494" s="32"/>
      <c r="G494" s="33">
        <f>SUM(G492:G493)</f>
        <v>590153562.69999993</v>
      </c>
      <c r="H494" s="33">
        <f t="shared" ref="H494:V494" si="274">SUM(H492:H493)</f>
        <v>1688000</v>
      </c>
      <c r="I494" s="33">
        <f t="shared" si="274"/>
        <v>1025637.3</v>
      </c>
      <c r="J494" s="33">
        <f t="shared" si="274"/>
        <v>592867200</v>
      </c>
      <c r="K494" s="48"/>
      <c r="L494" s="33"/>
      <c r="M494" s="33">
        <f t="shared" si="274"/>
        <v>466003624.44</v>
      </c>
      <c r="N494" s="33">
        <f t="shared" si="274"/>
        <v>1688000</v>
      </c>
      <c r="O494" s="33">
        <f t="shared" si="274"/>
        <v>1062575.56</v>
      </c>
      <c r="P494" s="33">
        <f t="shared" si="274"/>
        <v>468754200</v>
      </c>
      <c r="Q494" s="20"/>
      <c r="R494" s="33"/>
      <c r="S494" s="33">
        <f t="shared" si="274"/>
        <v>466003624.44</v>
      </c>
      <c r="T494" s="33">
        <f t="shared" si="274"/>
        <v>1688000</v>
      </c>
      <c r="U494" s="33">
        <f t="shared" si="274"/>
        <v>1062575.56</v>
      </c>
      <c r="V494" s="33">
        <f t="shared" si="274"/>
        <v>468754200</v>
      </c>
    </row>
    <row r="495" spans="1:22" ht="53.25" hidden="1" thickBot="1" x14ac:dyDescent="0.25">
      <c r="A495" s="25" t="s">
        <v>152</v>
      </c>
      <c r="B495" s="25" t="s">
        <v>16</v>
      </c>
      <c r="C495" s="49" t="s">
        <v>50</v>
      </c>
      <c r="D495" s="25" t="s">
        <v>18</v>
      </c>
      <c r="E495" s="48">
        <v>19078</v>
      </c>
      <c r="F495" s="32">
        <v>2126.6</v>
      </c>
      <c r="G495" s="32">
        <f t="shared" ref="G495:G497" si="275">F495*E495</f>
        <v>40571274.799999997</v>
      </c>
      <c r="H495" s="32">
        <v>0</v>
      </c>
      <c r="I495" s="32">
        <v>0</v>
      </c>
      <c r="J495" s="32">
        <f>G495+H495+I495</f>
        <v>40571274.799999997</v>
      </c>
      <c r="K495" s="48">
        <v>19078</v>
      </c>
      <c r="L495" s="32">
        <v>1901.77</v>
      </c>
      <c r="M495" s="32">
        <f t="shared" ref="M495:M497" si="276">L495*K495</f>
        <v>36281968.060000002</v>
      </c>
      <c r="N495" s="32">
        <v>0</v>
      </c>
      <c r="O495" s="32">
        <v>0</v>
      </c>
      <c r="P495" s="32">
        <f>M495+N495+O495</f>
        <v>36281968.060000002</v>
      </c>
      <c r="Q495" s="20">
        <v>19078</v>
      </c>
      <c r="R495" s="32">
        <v>1901.77</v>
      </c>
      <c r="S495" s="32">
        <f t="shared" ref="S495:S497" si="277">R495*Q495</f>
        <v>36281968.060000002</v>
      </c>
      <c r="T495" s="32">
        <v>0</v>
      </c>
      <c r="U495" s="32">
        <v>0</v>
      </c>
      <c r="V495" s="32">
        <f>U495+T495+S495</f>
        <v>36281968.060000002</v>
      </c>
    </row>
    <row r="496" spans="1:22" ht="53.25" hidden="1" thickBot="1" x14ac:dyDescent="0.25">
      <c r="A496" s="25" t="s">
        <v>152</v>
      </c>
      <c r="B496" s="25" t="s">
        <v>16</v>
      </c>
      <c r="C496" s="49" t="s">
        <v>49</v>
      </c>
      <c r="D496" s="25" t="s">
        <v>22</v>
      </c>
      <c r="E496" s="48">
        <v>4946</v>
      </c>
      <c r="F496" s="32">
        <v>19741</v>
      </c>
      <c r="G496" s="32">
        <f t="shared" si="275"/>
        <v>97638986</v>
      </c>
      <c r="H496" s="32">
        <v>0</v>
      </c>
      <c r="I496" s="32">
        <v>0</v>
      </c>
      <c r="J496" s="32">
        <f>G496+H496+I496</f>
        <v>97638986</v>
      </c>
      <c r="K496" s="48">
        <v>4946</v>
      </c>
      <c r="L496" s="32">
        <v>17116.46</v>
      </c>
      <c r="M496" s="32">
        <f t="shared" si="276"/>
        <v>84658011.159999996</v>
      </c>
      <c r="N496" s="32">
        <v>0</v>
      </c>
      <c r="O496" s="32">
        <v>0</v>
      </c>
      <c r="P496" s="32">
        <f>M496+N496+O496</f>
        <v>84658011.159999996</v>
      </c>
      <c r="Q496" s="20">
        <v>4946</v>
      </c>
      <c r="R496" s="32">
        <v>17116.46</v>
      </c>
      <c r="S496" s="32">
        <f t="shared" si="277"/>
        <v>84658011.159999996</v>
      </c>
      <c r="T496" s="32">
        <v>0</v>
      </c>
      <c r="U496" s="32">
        <v>0</v>
      </c>
      <c r="V496" s="32">
        <f>U496+T496+S496</f>
        <v>84658011.159999996</v>
      </c>
    </row>
    <row r="497" spans="1:22" ht="63.75" hidden="1" thickBot="1" x14ac:dyDescent="0.25">
      <c r="A497" s="25" t="s">
        <v>152</v>
      </c>
      <c r="B497" s="25" t="s">
        <v>16</v>
      </c>
      <c r="C497" s="25" t="s">
        <v>82</v>
      </c>
      <c r="D497" s="25" t="s">
        <v>28</v>
      </c>
      <c r="E497" s="48">
        <v>1014</v>
      </c>
      <c r="F497" s="32">
        <v>500639.84</v>
      </c>
      <c r="G497" s="32">
        <f t="shared" si="275"/>
        <v>507648797.76000005</v>
      </c>
      <c r="H497" s="32">
        <v>60531700</v>
      </c>
      <c r="I497" s="32">
        <f>971600+1136.46+4.98</f>
        <v>972741.44</v>
      </c>
      <c r="J497" s="32">
        <f>G497+H497+I497</f>
        <v>569153239.20000005</v>
      </c>
      <c r="K497" s="48">
        <v>1014</v>
      </c>
      <c r="L497" s="32">
        <v>451459.06</v>
      </c>
      <c r="M497" s="32">
        <f t="shared" si="276"/>
        <v>457779486.83999997</v>
      </c>
      <c r="N497" s="32">
        <v>60531700</v>
      </c>
      <c r="O497" s="32">
        <f>971600+50025.44+8.5</f>
        <v>1021633.94</v>
      </c>
      <c r="P497" s="32">
        <f>M497+N497+O497</f>
        <v>519332820.77999997</v>
      </c>
      <c r="Q497" s="20">
        <v>1014</v>
      </c>
      <c r="R497" s="32">
        <v>451459.06</v>
      </c>
      <c r="S497" s="32">
        <f t="shared" si="277"/>
        <v>457779486.83999997</v>
      </c>
      <c r="T497" s="32">
        <v>60531700</v>
      </c>
      <c r="U497" s="32">
        <f>971600+50025.44+8.5</f>
        <v>1021633.94</v>
      </c>
      <c r="V497" s="32">
        <f>U497+T497+S497</f>
        <v>519332820.77999997</v>
      </c>
    </row>
    <row r="498" spans="1:22" ht="13.5" hidden="1" thickBot="1" x14ac:dyDescent="0.25">
      <c r="A498" s="49" t="s">
        <v>54</v>
      </c>
      <c r="B498" s="49"/>
      <c r="C498" s="49"/>
      <c r="D498" s="49"/>
      <c r="E498" s="48"/>
      <c r="F498" s="32"/>
      <c r="G498" s="33">
        <f>SUM(G495:G497)</f>
        <v>645859058.56000006</v>
      </c>
      <c r="H498" s="33">
        <f t="shared" ref="H498:U498" si="278">SUM(H495:H497)</f>
        <v>60531700</v>
      </c>
      <c r="I498" s="33">
        <f t="shared" si="278"/>
        <v>972741.44</v>
      </c>
      <c r="J498" s="33">
        <f t="shared" si="278"/>
        <v>707363500</v>
      </c>
      <c r="K498" s="48"/>
      <c r="L498" s="33"/>
      <c r="M498" s="33">
        <f t="shared" si="278"/>
        <v>578719466.05999994</v>
      </c>
      <c r="N498" s="33">
        <f t="shared" si="278"/>
        <v>60531700</v>
      </c>
      <c r="O498" s="33">
        <f t="shared" si="278"/>
        <v>1021633.94</v>
      </c>
      <c r="P498" s="33">
        <f t="shared" si="278"/>
        <v>640272800</v>
      </c>
      <c r="Q498" s="20"/>
      <c r="R498" s="33"/>
      <c r="S498" s="33">
        <f t="shared" si="278"/>
        <v>578719466.05999994</v>
      </c>
      <c r="T498" s="33">
        <f t="shared" si="278"/>
        <v>60531700</v>
      </c>
      <c r="U498" s="33">
        <f t="shared" si="278"/>
        <v>1021633.94</v>
      </c>
      <c r="V498" s="33">
        <f>SUM(V495:V497)</f>
        <v>640272800</v>
      </c>
    </row>
    <row r="499" spans="1:22" ht="42.75" hidden="1" thickBot="1" x14ac:dyDescent="0.25">
      <c r="A499" s="25" t="s">
        <v>153</v>
      </c>
      <c r="B499" s="25" t="s">
        <v>16</v>
      </c>
      <c r="C499" s="25" t="s">
        <v>135</v>
      </c>
      <c r="D499" s="25" t="s">
        <v>61</v>
      </c>
      <c r="E499" s="48">
        <v>37230</v>
      </c>
      <c r="F499" s="32">
        <v>9205.4472199838838</v>
      </c>
      <c r="G499" s="32">
        <f>F499*E499</f>
        <v>342718800</v>
      </c>
      <c r="H499" s="32">
        <v>3000000</v>
      </c>
      <c r="I499" s="32">
        <v>0</v>
      </c>
      <c r="J499" s="32">
        <f>I499+H499+G499</f>
        <v>345718800</v>
      </c>
      <c r="K499" s="48">
        <v>37230</v>
      </c>
      <c r="L499" s="32">
        <v>8496.9110932044059</v>
      </c>
      <c r="M499" s="32">
        <f>L499*K499</f>
        <v>316340000.00000006</v>
      </c>
      <c r="N499" s="32">
        <v>3052100</v>
      </c>
      <c r="O499" s="32">
        <v>0</v>
      </c>
      <c r="P499" s="32">
        <f>M499+N499+O499</f>
        <v>319392100.00000006</v>
      </c>
      <c r="Q499" s="20">
        <v>37230</v>
      </c>
      <c r="R499" s="32">
        <v>8496.9110932044059</v>
      </c>
      <c r="S499" s="32">
        <f>R499*Q499</f>
        <v>316340000.00000006</v>
      </c>
      <c r="T499" s="32">
        <v>3052100</v>
      </c>
      <c r="U499" s="32">
        <v>0</v>
      </c>
      <c r="V499" s="32">
        <f>S499+T499+U499</f>
        <v>319392100.00000006</v>
      </c>
    </row>
    <row r="500" spans="1:22" ht="13.5" hidden="1" thickBot="1" x14ac:dyDescent="0.25">
      <c r="A500" s="49" t="s">
        <v>54</v>
      </c>
      <c r="B500" s="49"/>
      <c r="C500" s="49"/>
      <c r="D500" s="49"/>
      <c r="E500" s="48"/>
      <c r="F500" s="32"/>
      <c r="G500" s="33">
        <f>SUM(G499)</f>
        <v>342718800</v>
      </c>
      <c r="H500" s="33">
        <f t="shared" ref="H500:V500" si="279">SUM(H499)</f>
        <v>3000000</v>
      </c>
      <c r="I500" s="33">
        <f t="shared" si="279"/>
        <v>0</v>
      </c>
      <c r="J500" s="33">
        <f t="shared" si="279"/>
        <v>345718800</v>
      </c>
      <c r="K500" s="48"/>
      <c r="L500" s="33"/>
      <c r="M500" s="33">
        <f t="shared" si="279"/>
        <v>316340000.00000006</v>
      </c>
      <c r="N500" s="33">
        <f t="shared" si="279"/>
        <v>3052100</v>
      </c>
      <c r="O500" s="33">
        <f t="shared" si="279"/>
        <v>0</v>
      </c>
      <c r="P500" s="33">
        <f t="shared" si="279"/>
        <v>319392100.00000006</v>
      </c>
      <c r="Q500" s="20"/>
      <c r="R500" s="33"/>
      <c r="S500" s="33">
        <f t="shared" si="279"/>
        <v>316340000.00000006</v>
      </c>
      <c r="T500" s="33">
        <f t="shared" si="279"/>
        <v>3052100</v>
      </c>
      <c r="U500" s="33">
        <f t="shared" si="279"/>
        <v>0</v>
      </c>
      <c r="V500" s="33">
        <f t="shared" si="279"/>
        <v>319392100.00000006</v>
      </c>
    </row>
    <row r="501" spans="1:22" ht="42.75" hidden="1" thickBot="1" x14ac:dyDescent="0.25">
      <c r="A501" s="25" t="s">
        <v>154</v>
      </c>
      <c r="B501" s="25" t="s">
        <v>16</v>
      </c>
      <c r="C501" s="25" t="s">
        <v>17</v>
      </c>
      <c r="D501" s="25" t="s">
        <v>18</v>
      </c>
      <c r="E501" s="48">
        <v>100</v>
      </c>
      <c r="F501" s="32">
        <v>350</v>
      </c>
      <c r="G501" s="32">
        <f t="shared" ref="G501:G509" si="280">F501*E501</f>
        <v>35000</v>
      </c>
      <c r="H501" s="32">
        <v>0</v>
      </c>
      <c r="I501" s="32">
        <v>0</v>
      </c>
      <c r="J501" s="32">
        <f t="shared" ref="J501:J509" si="281">I501+H501+G501</f>
        <v>35000</v>
      </c>
      <c r="K501" s="48">
        <v>100</v>
      </c>
      <c r="L501" s="32">
        <v>357</v>
      </c>
      <c r="M501" s="32">
        <f t="shared" ref="M501:M509" si="282">L501*K501</f>
        <v>35700</v>
      </c>
      <c r="N501" s="32">
        <v>0</v>
      </c>
      <c r="O501" s="32">
        <v>0</v>
      </c>
      <c r="P501" s="32">
        <f t="shared" ref="P501:P509" si="283">O501+N501+M501</f>
        <v>35700</v>
      </c>
      <c r="Q501" s="20">
        <v>100</v>
      </c>
      <c r="R501" s="32">
        <v>357</v>
      </c>
      <c r="S501" s="32">
        <f t="shared" ref="S501:S509" si="284">R501*Q501</f>
        <v>35700</v>
      </c>
      <c r="T501" s="32">
        <v>0</v>
      </c>
      <c r="U501" s="32">
        <v>0</v>
      </c>
      <c r="V501" s="32">
        <f t="shared" ref="V501:V510" si="285">S501+T501+U501</f>
        <v>35700</v>
      </c>
    </row>
    <row r="502" spans="1:22" ht="32.25" hidden="1" thickBot="1" x14ac:dyDescent="0.25">
      <c r="A502" s="25" t="s">
        <v>154</v>
      </c>
      <c r="B502" s="25" t="s">
        <v>16</v>
      </c>
      <c r="C502" s="25" t="s">
        <v>60</v>
      </c>
      <c r="D502" s="25" t="s">
        <v>61</v>
      </c>
      <c r="E502" s="48">
        <v>350</v>
      </c>
      <c r="F502" s="32">
        <v>3996</v>
      </c>
      <c r="G502" s="32">
        <f t="shared" si="280"/>
        <v>1398600</v>
      </c>
      <c r="H502" s="32">
        <v>0</v>
      </c>
      <c r="I502" s="32">
        <v>80000</v>
      </c>
      <c r="J502" s="32">
        <f t="shared" si="281"/>
        <v>1478600</v>
      </c>
      <c r="K502" s="48">
        <v>350</v>
      </c>
      <c r="L502" s="32">
        <v>3996</v>
      </c>
      <c r="M502" s="32">
        <f t="shared" si="282"/>
        <v>1398600</v>
      </c>
      <c r="N502" s="32">
        <v>0</v>
      </c>
      <c r="O502" s="32">
        <v>80000</v>
      </c>
      <c r="P502" s="32">
        <f t="shared" si="283"/>
        <v>1478600</v>
      </c>
      <c r="Q502" s="20">
        <v>350</v>
      </c>
      <c r="R502" s="32">
        <v>3996</v>
      </c>
      <c r="S502" s="32">
        <f t="shared" si="284"/>
        <v>1398600</v>
      </c>
      <c r="T502" s="32">
        <v>0</v>
      </c>
      <c r="U502" s="32">
        <v>80000</v>
      </c>
      <c r="V502" s="32">
        <f t="shared" si="285"/>
        <v>1478600</v>
      </c>
    </row>
    <row r="503" spans="1:22" ht="42.75" hidden="1" thickBot="1" x14ac:dyDescent="0.25">
      <c r="A503" s="25" t="s">
        <v>154</v>
      </c>
      <c r="B503" s="25" t="s">
        <v>16</v>
      </c>
      <c r="C503" s="25" t="s">
        <v>21</v>
      </c>
      <c r="D503" s="25" t="s">
        <v>18</v>
      </c>
      <c r="E503" s="48">
        <v>1824</v>
      </c>
      <c r="F503" s="32">
        <v>832.34</v>
      </c>
      <c r="G503" s="32">
        <f t="shared" si="280"/>
        <v>1518188.1600000001</v>
      </c>
      <c r="H503" s="32">
        <v>0</v>
      </c>
      <c r="I503" s="32">
        <v>0</v>
      </c>
      <c r="J503" s="32">
        <f t="shared" si="281"/>
        <v>1518188.1600000001</v>
      </c>
      <c r="K503" s="48">
        <v>1824</v>
      </c>
      <c r="L503" s="32">
        <v>832.34</v>
      </c>
      <c r="M503" s="32">
        <f t="shared" si="282"/>
        <v>1518188.1600000001</v>
      </c>
      <c r="N503" s="32">
        <v>0</v>
      </c>
      <c r="O503" s="32">
        <v>0</v>
      </c>
      <c r="P503" s="32">
        <f t="shared" si="283"/>
        <v>1518188.1600000001</v>
      </c>
      <c r="Q503" s="20">
        <v>1824</v>
      </c>
      <c r="R503" s="32">
        <v>832.34</v>
      </c>
      <c r="S503" s="32">
        <f t="shared" si="284"/>
        <v>1518188.1600000001</v>
      </c>
      <c r="T503" s="32">
        <v>0</v>
      </c>
      <c r="U503" s="32">
        <v>0</v>
      </c>
      <c r="V503" s="32">
        <f t="shared" si="285"/>
        <v>1518188.1600000001</v>
      </c>
    </row>
    <row r="504" spans="1:22" ht="42.75" hidden="1" thickBot="1" x14ac:dyDescent="0.25">
      <c r="A504" s="25" t="s">
        <v>154</v>
      </c>
      <c r="B504" s="25" t="s">
        <v>16</v>
      </c>
      <c r="C504" s="49" t="s">
        <v>50</v>
      </c>
      <c r="D504" s="25" t="s">
        <v>18</v>
      </c>
      <c r="E504" s="48">
        <v>600</v>
      </c>
      <c r="F504" s="32">
        <v>1008.95</v>
      </c>
      <c r="G504" s="32">
        <f t="shared" si="280"/>
        <v>605370</v>
      </c>
      <c r="H504" s="32">
        <v>0</v>
      </c>
      <c r="I504" s="32">
        <f>100000+4735-80000</f>
        <v>24735</v>
      </c>
      <c r="J504" s="32">
        <f t="shared" si="281"/>
        <v>630105</v>
      </c>
      <c r="K504" s="48">
        <v>600</v>
      </c>
      <c r="L504" s="32">
        <v>1008.95</v>
      </c>
      <c r="M504" s="32">
        <f t="shared" si="282"/>
        <v>605370</v>
      </c>
      <c r="N504" s="32">
        <v>200000</v>
      </c>
      <c r="O504" s="32">
        <f>75000+1.94</f>
        <v>75001.94</v>
      </c>
      <c r="P504" s="32">
        <f t="shared" si="283"/>
        <v>880371.94</v>
      </c>
      <c r="Q504" s="20">
        <v>600</v>
      </c>
      <c r="R504" s="32">
        <v>1008.95</v>
      </c>
      <c r="S504" s="32">
        <f t="shared" si="284"/>
        <v>605370</v>
      </c>
      <c r="T504" s="32">
        <v>200000</v>
      </c>
      <c r="U504" s="32">
        <f>75000+1.94+5</f>
        <v>75006.94</v>
      </c>
      <c r="V504" s="32">
        <f t="shared" si="285"/>
        <v>880376.94</v>
      </c>
    </row>
    <row r="505" spans="1:22" ht="42.75" hidden="1" thickBot="1" x14ac:dyDescent="0.25">
      <c r="A505" s="25" t="s">
        <v>154</v>
      </c>
      <c r="B505" s="25" t="s">
        <v>16</v>
      </c>
      <c r="C505" s="25" t="s">
        <v>185</v>
      </c>
      <c r="D505" s="25" t="s">
        <v>22</v>
      </c>
      <c r="E505" s="48">
        <v>200</v>
      </c>
      <c r="F505" s="32">
        <v>2212.31</v>
      </c>
      <c r="G505" s="32">
        <f t="shared" si="280"/>
        <v>442462</v>
      </c>
      <c r="H505" s="32">
        <v>0</v>
      </c>
      <c r="I505" s="32">
        <v>0</v>
      </c>
      <c r="J505" s="32">
        <f t="shared" si="281"/>
        <v>442462</v>
      </c>
      <c r="K505" s="48">
        <v>200</v>
      </c>
      <c r="L505" s="32">
        <v>2212.31</v>
      </c>
      <c r="M505" s="32">
        <f t="shared" si="282"/>
        <v>442462</v>
      </c>
      <c r="N505" s="32">
        <v>0</v>
      </c>
      <c r="O505" s="32">
        <v>0</v>
      </c>
      <c r="P505" s="32">
        <f t="shared" si="283"/>
        <v>442462</v>
      </c>
      <c r="Q505" s="20">
        <v>200</v>
      </c>
      <c r="R505" s="32">
        <v>2212.31</v>
      </c>
      <c r="S505" s="32">
        <f t="shared" si="284"/>
        <v>442462</v>
      </c>
      <c r="T505" s="32">
        <v>0</v>
      </c>
      <c r="U505" s="32">
        <v>0</v>
      </c>
      <c r="V505" s="32">
        <f t="shared" si="285"/>
        <v>442462</v>
      </c>
    </row>
    <row r="506" spans="1:22" ht="42.75" hidden="1" thickBot="1" x14ac:dyDescent="0.25">
      <c r="A506" s="25" t="s">
        <v>154</v>
      </c>
      <c r="B506" s="25" t="s">
        <v>16</v>
      </c>
      <c r="C506" s="49" t="s">
        <v>48</v>
      </c>
      <c r="D506" s="25" t="s">
        <v>22</v>
      </c>
      <c r="E506" s="48">
        <v>1500</v>
      </c>
      <c r="F506" s="32">
        <v>2515.3200000000002</v>
      </c>
      <c r="G506" s="32">
        <f t="shared" si="280"/>
        <v>3772980.0000000005</v>
      </c>
      <c r="H506" s="32">
        <v>0</v>
      </c>
      <c r="I506" s="32">
        <v>0</v>
      </c>
      <c r="J506" s="32">
        <f t="shared" si="281"/>
        <v>3772980.0000000005</v>
      </c>
      <c r="K506" s="48">
        <v>1500</v>
      </c>
      <c r="L506" s="32">
        <v>2515.3200000000002</v>
      </c>
      <c r="M506" s="32">
        <f t="shared" si="282"/>
        <v>3772980.0000000005</v>
      </c>
      <c r="N506" s="32">
        <v>0</v>
      </c>
      <c r="O506" s="32">
        <v>0</v>
      </c>
      <c r="P506" s="32">
        <f t="shared" si="283"/>
        <v>3772980.0000000005</v>
      </c>
      <c r="Q506" s="20">
        <v>1500</v>
      </c>
      <c r="R506" s="32">
        <v>2515.3200000000002</v>
      </c>
      <c r="S506" s="32">
        <f t="shared" si="284"/>
        <v>3772980.0000000005</v>
      </c>
      <c r="T506" s="32">
        <v>0</v>
      </c>
      <c r="U506" s="32">
        <v>0</v>
      </c>
      <c r="V506" s="32">
        <f t="shared" si="285"/>
        <v>3772980.0000000005</v>
      </c>
    </row>
    <row r="507" spans="1:22" ht="74.25" hidden="1" thickBot="1" x14ac:dyDescent="0.25">
      <c r="A507" s="25" t="s">
        <v>154</v>
      </c>
      <c r="B507" s="25" t="s">
        <v>16</v>
      </c>
      <c r="C507" s="25" t="s">
        <v>23</v>
      </c>
      <c r="D507" s="25" t="s">
        <v>24</v>
      </c>
      <c r="E507" s="48">
        <v>230</v>
      </c>
      <c r="F507" s="32">
        <v>4637.2801739130437</v>
      </c>
      <c r="G507" s="32">
        <f t="shared" si="280"/>
        <v>1066574.44</v>
      </c>
      <c r="H507" s="32">
        <v>0</v>
      </c>
      <c r="I507" s="32">
        <v>0</v>
      </c>
      <c r="J507" s="32">
        <f t="shared" si="281"/>
        <v>1066574.44</v>
      </c>
      <c r="K507" s="48">
        <v>230</v>
      </c>
      <c r="L507" s="32">
        <v>2269.9913043478259</v>
      </c>
      <c r="M507" s="32">
        <f t="shared" si="282"/>
        <v>522097.99999999994</v>
      </c>
      <c r="N507" s="32">
        <v>0</v>
      </c>
      <c r="O507" s="32">
        <v>39427</v>
      </c>
      <c r="P507" s="32">
        <f t="shared" si="283"/>
        <v>561525</v>
      </c>
      <c r="Q507" s="20">
        <v>230</v>
      </c>
      <c r="R507" s="32">
        <v>2269.9695652173914</v>
      </c>
      <c r="S507" s="32">
        <f t="shared" si="284"/>
        <v>522093</v>
      </c>
      <c r="T507" s="32">
        <v>0</v>
      </c>
      <c r="U507" s="32">
        <v>39427</v>
      </c>
      <c r="V507" s="32">
        <f t="shared" si="285"/>
        <v>561520</v>
      </c>
    </row>
    <row r="508" spans="1:22" ht="95.25" hidden="1" thickBot="1" x14ac:dyDescent="0.25">
      <c r="A508" s="25" t="s">
        <v>154</v>
      </c>
      <c r="B508" s="25" t="s">
        <v>16</v>
      </c>
      <c r="C508" s="25" t="s">
        <v>73</v>
      </c>
      <c r="D508" s="25" t="s">
        <v>24</v>
      </c>
      <c r="E508" s="48">
        <v>120</v>
      </c>
      <c r="F508" s="32">
        <v>4989.92</v>
      </c>
      <c r="G508" s="32">
        <f t="shared" si="280"/>
        <v>598790.40000000002</v>
      </c>
      <c r="H508" s="32">
        <v>0</v>
      </c>
      <c r="I508" s="32">
        <v>0</v>
      </c>
      <c r="J508" s="32">
        <f t="shared" si="281"/>
        <v>598790.40000000002</v>
      </c>
      <c r="K508" s="48">
        <v>120</v>
      </c>
      <c r="L508" s="32">
        <v>2270</v>
      </c>
      <c r="M508" s="32">
        <f t="shared" si="282"/>
        <v>272400</v>
      </c>
      <c r="N508" s="32">
        <v>0</v>
      </c>
      <c r="O508" s="32">
        <v>20573</v>
      </c>
      <c r="P508" s="32">
        <f t="shared" si="283"/>
        <v>292973</v>
      </c>
      <c r="Q508" s="20">
        <v>120</v>
      </c>
      <c r="R508" s="32">
        <v>2270</v>
      </c>
      <c r="S508" s="32">
        <f t="shared" si="284"/>
        <v>272400</v>
      </c>
      <c r="T508" s="32">
        <v>0</v>
      </c>
      <c r="U508" s="32">
        <v>20573</v>
      </c>
      <c r="V508" s="32">
        <f t="shared" si="285"/>
        <v>292973</v>
      </c>
    </row>
    <row r="509" spans="1:22" ht="53.25" hidden="1" thickBot="1" x14ac:dyDescent="0.25">
      <c r="A509" s="25" t="s">
        <v>154</v>
      </c>
      <c r="B509" s="25" t="s">
        <v>16</v>
      </c>
      <c r="C509" s="25" t="s">
        <v>27</v>
      </c>
      <c r="D509" s="25" t="s">
        <v>28</v>
      </c>
      <c r="E509" s="48">
        <v>30</v>
      </c>
      <c r="F509" s="32">
        <v>40000</v>
      </c>
      <c r="G509" s="32">
        <f t="shared" si="280"/>
        <v>1200000</v>
      </c>
      <c r="H509" s="32">
        <v>0</v>
      </c>
      <c r="I509" s="32">
        <v>0</v>
      </c>
      <c r="J509" s="32">
        <f t="shared" si="281"/>
        <v>1200000</v>
      </c>
      <c r="K509" s="48">
        <v>30</v>
      </c>
      <c r="L509" s="32">
        <v>45433.33</v>
      </c>
      <c r="M509" s="32">
        <f t="shared" si="282"/>
        <v>1362999.9000000001</v>
      </c>
      <c r="N509" s="32">
        <v>0</v>
      </c>
      <c r="O509" s="32">
        <v>50000</v>
      </c>
      <c r="P509" s="32">
        <f t="shared" si="283"/>
        <v>1412999.9000000001</v>
      </c>
      <c r="Q509" s="20">
        <v>30</v>
      </c>
      <c r="R509" s="32">
        <v>45433.33</v>
      </c>
      <c r="S509" s="32">
        <f t="shared" si="284"/>
        <v>1362999.9000000001</v>
      </c>
      <c r="T509" s="32">
        <v>0</v>
      </c>
      <c r="U509" s="32">
        <v>50000</v>
      </c>
      <c r="V509" s="32">
        <f t="shared" si="285"/>
        <v>1412999.9000000001</v>
      </c>
    </row>
    <row r="510" spans="1:22" ht="32.25" hidden="1" thickBot="1" x14ac:dyDescent="0.25">
      <c r="A510" s="25" t="s">
        <v>154</v>
      </c>
      <c r="B510" s="25" t="s">
        <v>29</v>
      </c>
      <c r="C510" s="25" t="s">
        <v>30</v>
      </c>
      <c r="D510" s="25" t="s">
        <v>31</v>
      </c>
      <c r="E510" s="48">
        <v>1012</v>
      </c>
      <c r="F510" s="32">
        <v>12245.25</v>
      </c>
      <c r="G510" s="32">
        <v>12392200</v>
      </c>
      <c r="H510" s="32">
        <v>0</v>
      </c>
      <c r="I510" s="32">
        <v>0</v>
      </c>
      <c r="J510" s="32">
        <v>12392200</v>
      </c>
      <c r="K510" s="48">
        <v>1012</v>
      </c>
      <c r="L510" s="32">
        <v>12245.25</v>
      </c>
      <c r="M510" s="32">
        <v>12392200</v>
      </c>
      <c r="N510" s="32">
        <v>0</v>
      </c>
      <c r="O510" s="32">
        <v>0</v>
      </c>
      <c r="P510" s="32">
        <v>12392200</v>
      </c>
      <c r="Q510" s="20">
        <v>1012</v>
      </c>
      <c r="R510" s="32">
        <v>12245.25</v>
      </c>
      <c r="S510" s="32">
        <v>12392200</v>
      </c>
      <c r="T510" s="32">
        <v>0</v>
      </c>
      <c r="U510" s="32">
        <v>0</v>
      </c>
      <c r="V510" s="32">
        <f t="shared" si="285"/>
        <v>12392200</v>
      </c>
    </row>
    <row r="511" spans="1:22" ht="13.5" hidden="1" thickBot="1" x14ac:dyDescent="0.25">
      <c r="A511" s="49" t="s">
        <v>54</v>
      </c>
      <c r="B511" s="49"/>
      <c r="C511" s="49"/>
      <c r="D511" s="49"/>
      <c r="E511" s="48"/>
      <c r="F511" s="32"/>
      <c r="G511" s="33">
        <f>SUM(G501:G510)</f>
        <v>23030165</v>
      </c>
      <c r="H511" s="33">
        <f t="shared" ref="H511:V511" si="286">SUM(H501:H510)</f>
        <v>0</v>
      </c>
      <c r="I511" s="33">
        <f t="shared" si="286"/>
        <v>104735</v>
      </c>
      <c r="J511" s="33">
        <f t="shared" si="286"/>
        <v>23134900</v>
      </c>
      <c r="K511" s="48"/>
      <c r="L511" s="33"/>
      <c r="M511" s="33">
        <f t="shared" si="286"/>
        <v>22322998.060000002</v>
      </c>
      <c r="N511" s="33">
        <f t="shared" si="286"/>
        <v>200000</v>
      </c>
      <c r="O511" s="33">
        <f t="shared" si="286"/>
        <v>265001.94</v>
      </c>
      <c r="P511" s="33">
        <f t="shared" si="286"/>
        <v>22788000</v>
      </c>
      <c r="Q511" s="20"/>
      <c r="R511" s="33"/>
      <c r="S511" s="33">
        <f t="shared" si="286"/>
        <v>22322993.060000002</v>
      </c>
      <c r="T511" s="33">
        <f t="shared" si="286"/>
        <v>200000</v>
      </c>
      <c r="U511" s="33">
        <f t="shared" si="286"/>
        <v>265006.94</v>
      </c>
      <c r="V511" s="33">
        <f t="shared" si="286"/>
        <v>22788000</v>
      </c>
    </row>
    <row r="512" spans="1:22" ht="42.75" hidden="1" thickBot="1" x14ac:dyDescent="0.25">
      <c r="A512" s="34" t="s">
        <v>155</v>
      </c>
      <c r="B512" s="25" t="s">
        <v>16</v>
      </c>
      <c r="C512" s="49" t="s">
        <v>50</v>
      </c>
      <c r="D512" s="25" t="s">
        <v>18</v>
      </c>
      <c r="E512" s="48">
        <v>8195</v>
      </c>
      <c r="F512" s="32">
        <v>2795.25</v>
      </c>
      <c r="G512" s="32">
        <f t="shared" ref="G512:G514" si="287">F512*E512</f>
        <v>22907073.75</v>
      </c>
      <c r="H512" s="32">
        <v>0</v>
      </c>
      <c r="I512" s="32">
        <v>0</v>
      </c>
      <c r="J512" s="32">
        <f>G512+H512+I512</f>
        <v>22907073.75</v>
      </c>
      <c r="K512" s="48">
        <v>8195</v>
      </c>
      <c r="L512" s="32">
        <v>2795.25</v>
      </c>
      <c r="M512" s="32">
        <f t="shared" ref="M512:M514" si="288">L512*K512</f>
        <v>22907073.75</v>
      </c>
      <c r="N512" s="32">
        <v>0</v>
      </c>
      <c r="O512" s="32">
        <v>0</v>
      </c>
      <c r="P512" s="32">
        <f>M512+N512+O512</f>
        <v>22907073.75</v>
      </c>
      <c r="Q512" s="20">
        <v>8195</v>
      </c>
      <c r="R512" s="32">
        <v>2795.25</v>
      </c>
      <c r="S512" s="32">
        <f t="shared" ref="S512:S514" si="289">R512*Q512</f>
        <v>22907073.75</v>
      </c>
      <c r="T512" s="32">
        <v>0</v>
      </c>
      <c r="U512" s="32">
        <v>0</v>
      </c>
      <c r="V512" s="32">
        <f>S512+T512+U512</f>
        <v>22907073.75</v>
      </c>
    </row>
    <row r="513" spans="1:22" ht="42.75" hidden="1" thickBot="1" x14ac:dyDescent="0.25">
      <c r="A513" s="34" t="s">
        <v>155</v>
      </c>
      <c r="B513" s="25" t="s">
        <v>16</v>
      </c>
      <c r="C513" s="49" t="s">
        <v>49</v>
      </c>
      <c r="D513" s="25" t="s">
        <v>22</v>
      </c>
      <c r="E513" s="48">
        <v>1170</v>
      </c>
      <c r="F513" s="32">
        <v>36338.160000000003</v>
      </c>
      <c r="G513" s="32">
        <f t="shared" si="287"/>
        <v>42515647.200000003</v>
      </c>
      <c r="H513" s="32">
        <v>0</v>
      </c>
      <c r="I513" s="32">
        <v>0</v>
      </c>
      <c r="J513" s="32">
        <f>G513+H513+I513</f>
        <v>42515647.200000003</v>
      </c>
      <c r="K513" s="48">
        <v>1170</v>
      </c>
      <c r="L513" s="32">
        <v>36338.160000000003</v>
      </c>
      <c r="M513" s="32">
        <f t="shared" si="288"/>
        <v>42515647.200000003</v>
      </c>
      <c r="N513" s="32">
        <v>0</v>
      </c>
      <c r="O513" s="32">
        <v>0</v>
      </c>
      <c r="P513" s="32">
        <f>M513+N513+O513</f>
        <v>42515647.200000003</v>
      </c>
      <c r="Q513" s="20">
        <v>1170</v>
      </c>
      <c r="R513" s="32">
        <v>36338.160000000003</v>
      </c>
      <c r="S513" s="32">
        <f t="shared" si="289"/>
        <v>42515647.200000003</v>
      </c>
      <c r="T513" s="32">
        <v>0</v>
      </c>
      <c r="U513" s="32">
        <v>0</v>
      </c>
      <c r="V513" s="32">
        <f>S513+T513+U513</f>
        <v>42515647.200000003</v>
      </c>
    </row>
    <row r="514" spans="1:22" ht="63.75" hidden="1" thickBot="1" x14ac:dyDescent="0.25">
      <c r="A514" s="34" t="s">
        <v>155</v>
      </c>
      <c r="B514" s="25" t="s">
        <v>16</v>
      </c>
      <c r="C514" s="25" t="s">
        <v>82</v>
      </c>
      <c r="D514" s="25" t="s">
        <v>28</v>
      </c>
      <c r="E514" s="48">
        <v>469</v>
      </c>
      <c r="F514" s="32">
        <v>660202.42000000004</v>
      </c>
      <c r="G514" s="32">
        <f t="shared" si="287"/>
        <v>309634934.98000002</v>
      </c>
      <c r="H514" s="32">
        <v>297800</v>
      </c>
      <c r="I514" s="32">
        <f>1750868+499977.49-1.42</f>
        <v>2250844.0700000003</v>
      </c>
      <c r="J514" s="32">
        <f>G514+H514+I514</f>
        <v>312183579.05000001</v>
      </c>
      <c r="K514" s="48">
        <v>469</v>
      </c>
      <c r="L514" s="32">
        <v>600487.84</v>
      </c>
      <c r="M514" s="32">
        <f t="shared" si="288"/>
        <v>281628796.95999998</v>
      </c>
      <c r="N514" s="32">
        <f>1036962-262</f>
        <v>1036700</v>
      </c>
      <c r="O514" s="32">
        <f>1000000+42717.05+3.04+262</f>
        <v>1042982.0900000001</v>
      </c>
      <c r="P514" s="32">
        <f>M514+N514+O514</f>
        <v>283708479.04999995</v>
      </c>
      <c r="Q514" s="20">
        <v>469</v>
      </c>
      <c r="R514" s="32">
        <v>600487.97</v>
      </c>
      <c r="S514" s="32">
        <f t="shared" si="289"/>
        <v>281628857.93000001</v>
      </c>
      <c r="T514" s="32">
        <f>1036900-200</f>
        <v>1036700</v>
      </c>
      <c r="U514" s="32">
        <f>1000000+42717.05+4.07+200</f>
        <v>1042921.12</v>
      </c>
      <c r="V514" s="32">
        <f>S514+T514+U514</f>
        <v>283708479.05000001</v>
      </c>
    </row>
    <row r="515" spans="1:22" ht="13.5" hidden="1" thickBot="1" x14ac:dyDescent="0.25">
      <c r="A515" s="49" t="s">
        <v>54</v>
      </c>
      <c r="B515" s="49"/>
      <c r="C515" s="49"/>
      <c r="D515" s="49"/>
      <c r="E515" s="48"/>
      <c r="F515" s="32"/>
      <c r="G515" s="33">
        <f>SUM(G512:G514)</f>
        <v>375057655.93000001</v>
      </c>
      <c r="H515" s="33">
        <f t="shared" ref="H515:V515" si="290">SUM(H512:H514)</f>
        <v>297800</v>
      </c>
      <c r="I515" s="33">
        <f t="shared" si="290"/>
        <v>2250844.0700000003</v>
      </c>
      <c r="J515" s="33">
        <f t="shared" si="290"/>
        <v>377606300</v>
      </c>
      <c r="K515" s="48"/>
      <c r="L515" s="33"/>
      <c r="M515" s="33">
        <f t="shared" si="290"/>
        <v>347051517.90999997</v>
      </c>
      <c r="N515" s="33">
        <f t="shared" si="290"/>
        <v>1036700</v>
      </c>
      <c r="O515" s="33">
        <f t="shared" si="290"/>
        <v>1042982.0900000001</v>
      </c>
      <c r="P515" s="33">
        <f t="shared" si="290"/>
        <v>349131199.99999994</v>
      </c>
      <c r="Q515" s="20"/>
      <c r="R515" s="33"/>
      <c r="S515" s="33">
        <f t="shared" si="290"/>
        <v>347051578.88</v>
      </c>
      <c r="T515" s="33">
        <f t="shared" si="290"/>
        <v>1036700</v>
      </c>
      <c r="U515" s="33">
        <f t="shared" si="290"/>
        <v>1042921.12</v>
      </c>
      <c r="V515" s="33">
        <f t="shared" si="290"/>
        <v>349131200</v>
      </c>
    </row>
    <row r="516" spans="1:22" ht="42.75" hidden="1" thickBot="1" x14ac:dyDescent="0.25">
      <c r="A516" s="25" t="s">
        <v>156</v>
      </c>
      <c r="B516" s="25" t="s">
        <v>16</v>
      </c>
      <c r="C516" s="25" t="s">
        <v>17</v>
      </c>
      <c r="D516" s="25" t="s">
        <v>18</v>
      </c>
      <c r="E516" s="48">
        <v>200</v>
      </c>
      <c r="F516" s="32">
        <v>4753.5</v>
      </c>
      <c r="G516" s="32">
        <f t="shared" ref="G516:G523" si="291">F516*E516</f>
        <v>950700</v>
      </c>
      <c r="H516" s="32">
        <v>0</v>
      </c>
      <c r="I516" s="32">
        <v>0</v>
      </c>
      <c r="J516" s="32">
        <f t="shared" ref="J516:J524" si="292">G516+H516+I516</f>
        <v>950700</v>
      </c>
      <c r="K516" s="48">
        <v>200</v>
      </c>
      <c r="L516" s="32">
        <v>4268.5</v>
      </c>
      <c r="M516" s="32">
        <f t="shared" ref="M516:M523" si="293">L516*K516</f>
        <v>853700</v>
      </c>
      <c r="N516" s="32">
        <v>0</v>
      </c>
      <c r="O516" s="32">
        <v>0</v>
      </c>
      <c r="P516" s="32">
        <f t="shared" ref="P516:P524" si="294">M516+N516+O516</f>
        <v>853700</v>
      </c>
      <c r="Q516" s="20">
        <v>200</v>
      </c>
      <c r="R516" s="32">
        <v>4268.5</v>
      </c>
      <c r="S516" s="32">
        <f t="shared" ref="S516:S523" si="295">R516*Q516</f>
        <v>853700</v>
      </c>
      <c r="T516" s="32">
        <v>0</v>
      </c>
      <c r="U516" s="32">
        <v>0</v>
      </c>
      <c r="V516" s="32">
        <f t="shared" ref="V516:V524" si="296">S516+T516+U516</f>
        <v>853700</v>
      </c>
    </row>
    <row r="517" spans="1:22" ht="42.75" hidden="1" thickBot="1" x14ac:dyDescent="0.25">
      <c r="A517" s="25" t="s">
        <v>156</v>
      </c>
      <c r="B517" s="25" t="s">
        <v>16</v>
      </c>
      <c r="C517" s="25" t="s">
        <v>21</v>
      </c>
      <c r="D517" s="25" t="s">
        <v>18</v>
      </c>
      <c r="E517" s="48">
        <v>120</v>
      </c>
      <c r="F517" s="32">
        <v>5692.08</v>
      </c>
      <c r="G517" s="32">
        <f t="shared" si="291"/>
        <v>683049.6</v>
      </c>
      <c r="H517" s="32">
        <v>0</v>
      </c>
      <c r="I517" s="32">
        <v>0</v>
      </c>
      <c r="J517" s="32">
        <f t="shared" si="292"/>
        <v>683049.6</v>
      </c>
      <c r="K517" s="48">
        <v>120</v>
      </c>
      <c r="L517" s="32">
        <v>1654.17</v>
      </c>
      <c r="M517" s="32">
        <f t="shared" si="293"/>
        <v>198500.40000000002</v>
      </c>
      <c r="N517" s="32">
        <v>0</v>
      </c>
      <c r="O517" s="32">
        <v>0</v>
      </c>
      <c r="P517" s="32">
        <f t="shared" si="294"/>
        <v>198500.40000000002</v>
      </c>
      <c r="Q517" s="20">
        <v>120</v>
      </c>
      <c r="R517" s="32">
        <v>1654.17</v>
      </c>
      <c r="S517" s="32">
        <f t="shared" si="295"/>
        <v>198500.40000000002</v>
      </c>
      <c r="T517" s="32">
        <v>0</v>
      </c>
      <c r="U517" s="32">
        <v>0</v>
      </c>
      <c r="V517" s="32">
        <f t="shared" si="296"/>
        <v>198500.40000000002</v>
      </c>
    </row>
    <row r="518" spans="1:22" ht="42.75" hidden="1" thickBot="1" x14ac:dyDescent="0.25">
      <c r="A518" s="25" t="s">
        <v>156</v>
      </c>
      <c r="B518" s="25" t="s">
        <v>16</v>
      </c>
      <c r="C518" s="49" t="s">
        <v>50</v>
      </c>
      <c r="D518" s="25" t="s">
        <v>18</v>
      </c>
      <c r="E518" s="48">
        <v>35000</v>
      </c>
      <c r="F518" s="32">
        <v>3233.02</v>
      </c>
      <c r="G518" s="32">
        <f t="shared" si="291"/>
        <v>113155700</v>
      </c>
      <c r="H518" s="32">
        <v>1950000</v>
      </c>
      <c r="I518" s="32">
        <f>6824650-2.58+0.09</f>
        <v>6824647.5099999998</v>
      </c>
      <c r="J518" s="32">
        <f t="shared" si="292"/>
        <v>121930347.51000001</v>
      </c>
      <c r="K518" s="48">
        <v>35000</v>
      </c>
      <c r="L518" s="32">
        <v>2312.5700000000002</v>
      </c>
      <c r="M518" s="32">
        <f t="shared" si="293"/>
        <v>80939950</v>
      </c>
      <c r="N518" s="32">
        <v>3779200</v>
      </c>
      <c r="O518" s="32">
        <f>2084350-0.93+0.09</f>
        <v>2084349.1600000001</v>
      </c>
      <c r="P518" s="32">
        <f t="shared" si="294"/>
        <v>86803499.159999996</v>
      </c>
      <c r="Q518" s="20">
        <v>35000</v>
      </c>
      <c r="R518" s="32">
        <v>2312.5700000000002</v>
      </c>
      <c r="S518" s="32">
        <f t="shared" si="295"/>
        <v>80939950</v>
      </c>
      <c r="T518" s="32">
        <v>3779200</v>
      </c>
      <c r="U518" s="32">
        <f>2084350-0.93+0.09</f>
        <v>2084349.1600000001</v>
      </c>
      <c r="V518" s="32">
        <f t="shared" si="296"/>
        <v>86803499.159999996</v>
      </c>
    </row>
    <row r="519" spans="1:22" ht="42.75" hidden="1" thickBot="1" x14ac:dyDescent="0.25">
      <c r="A519" s="25" t="s">
        <v>156</v>
      </c>
      <c r="B519" s="25" t="s">
        <v>16</v>
      </c>
      <c r="C519" s="25" t="s">
        <v>185</v>
      </c>
      <c r="D519" s="25" t="s">
        <v>22</v>
      </c>
      <c r="E519" s="48">
        <v>575</v>
      </c>
      <c r="F519" s="32">
        <v>2511.65</v>
      </c>
      <c r="G519" s="32">
        <f t="shared" si="291"/>
        <v>1444198.75</v>
      </c>
      <c r="H519" s="32">
        <v>0</v>
      </c>
      <c r="I519" s="32">
        <v>0</v>
      </c>
      <c r="J519" s="32">
        <f t="shared" si="292"/>
        <v>1444198.75</v>
      </c>
      <c r="K519" s="48">
        <v>575</v>
      </c>
      <c r="L519" s="32">
        <v>1669.04</v>
      </c>
      <c r="M519" s="32">
        <f t="shared" si="293"/>
        <v>959698</v>
      </c>
      <c r="N519" s="32">
        <v>0</v>
      </c>
      <c r="O519" s="32">
        <v>0</v>
      </c>
      <c r="P519" s="32">
        <f t="shared" si="294"/>
        <v>959698</v>
      </c>
      <c r="Q519" s="20">
        <v>575</v>
      </c>
      <c r="R519" s="32">
        <v>1669.04</v>
      </c>
      <c r="S519" s="32">
        <f t="shared" si="295"/>
        <v>959698</v>
      </c>
      <c r="T519" s="32">
        <v>0</v>
      </c>
      <c r="U519" s="32">
        <v>0</v>
      </c>
      <c r="V519" s="32">
        <f t="shared" si="296"/>
        <v>959698</v>
      </c>
    </row>
    <row r="520" spans="1:22" ht="42.75" hidden="1" thickBot="1" x14ac:dyDescent="0.25">
      <c r="A520" s="25" t="s">
        <v>156</v>
      </c>
      <c r="B520" s="25" t="s">
        <v>16</v>
      </c>
      <c r="C520" s="49" t="s">
        <v>48</v>
      </c>
      <c r="D520" s="25" t="s">
        <v>22</v>
      </c>
      <c r="E520" s="48">
        <v>818</v>
      </c>
      <c r="F520" s="32">
        <v>1765.53</v>
      </c>
      <c r="G520" s="32">
        <f t="shared" si="291"/>
        <v>1444203.54</v>
      </c>
      <c r="H520" s="32">
        <v>0</v>
      </c>
      <c r="I520" s="32">
        <v>0</v>
      </c>
      <c r="J520" s="32">
        <f t="shared" si="292"/>
        <v>1444203.54</v>
      </c>
      <c r="K520" s="48">
        <v>818</v>
      </c>
      <c r="L520" s="32">
        <v>1173.23</v>
      </c>
      <c r="M520" s="32">
        <f t="shared" si="293"/>
        <v>959702.14</v>
      </c>
      <c r="N520" s="32">
        <v>0</v>
      </c>
      <c r="O520" s="32">
        <v>0</v>
      </c>
      <c r="P520" s="32">
        <f t="shared" si="294"/>
        <v>959702.14</v>
      </c>
      <c r="Q520" s="20">
        <v>818</v>
      </c>
      <c r="R520" s="32">
        <v>1173.23</v>
      </c>
      <c r="S520" s="32">
        <f t="shared" si="295"/>
        <v>959702.14</v>
      </c>
      <c r="T520" s="32">
        <v>0</v>
      </c>
      <c r="U520" s="32">
        <v>0</v>
      </c>
      <c r="V520" s="32">
        <f t="shared" si="296"/>
        <v>959702.14</v>
      </c>
    </row>
    <row r="521" spans="1:22" ht="74.25" hidden="1" thickBot="1" x14ac:dyDescent="0.25">
      <c r="A521" s="25" t="s">
        <v>156</v>
      </c>
      <c r="B521" s="25" t="s">
        <v>16</v>
      </c>
      <c r="C521" s="25" t="s">
        <v>23</v>
      </c>
      <c r="D521" s="25" t="s">
        <v>24</v>
      </c>
      <c r="E521" s="48">
        <v>130</v>
      </c>
      <c r="F521" s="32">
        <v>2731.54</v>
      </c>
      <c r="G521" s="32">
        <f t="shared" si="291"/>
        <v>355100.2</v>
      </c>
      <c r="H521" s="32">
        <v>0</v>
      </c>
      <c r="I521" s="32">
        <v>0</v>
      </c>
      <c r="J521" s="32">
        <f t="shared" si="292"/>
        <v>355100.2</v>
      </c>
      <c r="K521" s="48">
        <v>130</v>
      </c>
      <c r="L521" s="32">
        <v>1892.31</v>
      </c>
      <c r="M521" s="32">
        <f t="shared" si="293"/>
        <v>246000.3</v>
      </c>
      <c r="N521" s="32">
        <v>0</v>
      </c>
      <c r="O521" s="32">
        <v>0</v>
      </c>
      <c r="P521" s="32">
        <f t="shared" si="294"/>
        <v>246000.3</v>
      </c>
      <c r="Q521" s="20">
        <v>130</v>
      </c>
      <c r="R521" s="32">
        <v>1892.31</v>
      </c>
      <c r="S521" s="32">
        <f t="shared" si="295"/>
        <v>246000.3</v>
      </c>
      <c r="T521" s="32">
        <v>0</v>
      </c>
      <c r="U521" s="32">
        <v>0</v>
      </c>
      <c r="V521" s="32">
        <f t="shared" si="296"/>
        <v>246000.3</v>
      </c>
    </row>
    <row r="522" spans="1:22" ht="53.25" hidden="1" thickBot="1" x14ac:dyDescent="0.25">
      <c r="A522" s="25" t="s">
        <v>156</v>
      </c>
      <c r="B522" s="25" t="s">
        <v>16</v>
      </c>
      <c r="C522" s="25" t="s">
        <v>27</v>
      </c>
      <c r="D522" s="25" t="s">
        <v>28</v>
      </c>
      <c r="E522" s="48">
        <v>120</v>
      </c>
      <c r="F522" s="32">
        <v>33124.17</v>
      </c>
      <c r="G522" s="32">
        <f t="shared" si="291"/>
        <v>3974900.4</v>
      </c>
      <c r="H522" s="32">
        <v>0</v>
      </c>
      <c r="I522" s="32">
        <v>0</v>
      </c>
      <c r="J522" s="32">
        <f t="shared" si="292"/>
        <v>3974900.4</v>
      </c>
      <c r="K522" s="48">
        <v>120</v>
      </c>
      <c r="L522" s="32">
        <v>19507.5</v>
      </c>
      <c r="M522" s="32">
        <f t="shared" si="293"/>
        <v>2340900</v>
      </c>
      <c r="N522" s="32">
        <v>0</v>
      </c>
      <c r="O522" s="32">
        <v>0</v>
      </c>
      <c r="P522" s="32">
        <f t="shared" si="294"/>
        <v>2340900</v>
      </c>
      <c r="Q522" s="20">
        <v>120</v>
      </c>
      <c r="R522" s="32">
        <v>19507.5</v>
      </c>
      <c r="S522" s="32">
        <f t="shared" si="295"/>
        <v>2340900</v>
      </c>
      <c r="T522" s="32">
        <v>0</v>
      </c>
      <c r="U522" s="32">
        <v>0</v>
      </c>
      <c r="V522" s="32">
        <f t="shared" si="296"/>
        <v>2340900</v>
      </c>
    </row>
    <row r="523" spans="1:22" ht="42.75" hidden="1" thickBot="1" x14ac:dyDescent="0.25">
      <c r="A523" s="25" t="s">
        <v>156</v>
      </c>
      <c r="B523" s="25" t="s">
        <v>29</v>
      </c>
      <c r="C523" s="25" t="s">
        <v>70</v>
      </c>
      <c r="D523" s="25" t="s">
        <v>71</v>
      </c>
      <c r="E523" s="48">
        <v>250</v>
      </c>
      <c r="F523" s="32">
        <v>24900</v>
      </c>
      <c r="G523" s="32">
        <f t="shared" si="291"/>
        <v>6225000</v>
      </c>
      <c r="H523" s="32">
        <v>0</v>
      </c>
      <c r="I523" s="32">
        <v>0</v>
      </c>
      <c r="J523" s="32">
        <f t="shared" si="292"/>
        <v>6225000</v>
      </c>
      <c r="K523" s="48">
        <v>250</v>
      </c>
      <c r="L523" s="32">
        <v>24900</v>
      </c>
      <c r="M523" s="32">
        <f t="shared" si="293"/>
        <v>6225000</v>
      </c>
      <c r="N523" s="32">
        <v>0</v>
      </c>
      <c r="O523" s="32">
        <v>0</v>
      </c>
      <c r="P523" s="32">
        <f t="shared" si="294"/>
        <v>6225000</v>
      </c>
      <c r="Q523" s="20">
        <v>250</v>
      </c>
      <c r="R523" s="32">
        <v>24900</v>
      </c>
      <c r="S523" s="32">
        <f t="shared" si="295"/>
        <v>6225000</v>
      </c>
      <c r="T523" s="32">
        <v>0</v>
      </c>
      <c r="U523" s="32">
        <v>0</v>
      </c>
      <c r="V523" s="32">
        <f t="shared" si="296"/>
        <v>6225000</v>
      </c>
    </row>
    <row r="524" spans="1:22" ht="32.25" hidden="1" thickBot="1" x14ac:dyDescent="0.25">
      <c r="A524" s="25" t="s">
        <v>156</v>
      </c>
      <c r="B524" s="25" t="s">
        <v>29</v>
      </c>
      <c r="C524" s="25" t="s">
        <v>30</v>
      </c>
      <c r="D524" s="25" t="s">
        <v>31</v>
      </c>
      <c r="E524" s="48">
        <v>583</v>
      </c>
      <c r="F524" s="32">
        <v>11302.23</v>
      </c>
      <c r="G524" s="32">
        <v>6589200</v>
      </c>
      <c r="H524" s="32">
        <v>0</v>
      </c>
      <c r="I524" s="32">
        <v>0</v>
      </c>
      <c r="J524" s="32">
        <f t="shared" si="292"/>
        <v>6589200</v>
      </c>
      <c r="K524" s="48">
        <v>583</v>
      </c>
      <c r="L524" s="32">
        <v>11302.23</v>
      </c>
      <c r="M524" s="32">
        <v>6589200</v>
      </c>
      <c r="N524" s="32">
        <v>0</v>
      </c>
      <c r="O524" s="32">
        <v>0</v>
      </c>
      <c r="P524" s="32">
        <f t="shared" si="294"/>
        <v>6589200</v>
      </c>
      <c r="Q524" s="20">
        <v>583</v>
      </c>
      <c r="R524" s="32">
        <v>11302.23</v>
      </c>
      <c r="S524" s="32">
        <v>6589200</v>
      </c>
      <c r="T524" s="32">
        <v>0</v>
      </c>
      <c r="U524" s="32">
        <v>0</v>
      </c>
      <c r="V524" s="32">
        <f t="shared" si="296"/>
        <v>6589200</v>
      </c>
    </row>
    <row r="525" spans="1:22" ht="13.5" hidden="1" thickBot="1" x14ac:dyDescent="0.25">
      <c r="A525" s="49" t="s">
        <v>54</v>
      </c>
      <c r="B525" s="49"/>
      <c r="C525" s="49"/>
      <c r="D525" s="49"/>
      <c r="E525" s="48"/>
      <c r="F525" s="32"/>
      <c r="G525" s="33">
        <f>SUM(G516:G524)</f>
        <v>134822052.49000001</v>
      </c>
      <c r="H525" s="33">
        <f t="shared" ref="H525:V525" si="297">SUM(H516:H524)</f>
        <v>1950000</v>
      </c>
      <c r="I525" s="33">
        <f t="shared" si="297"/>
        <v>6824647.5099999998</v>
      </c>
      <c r="J525" s="33">
        <f t="shared" si="297"/>
        <v>143596700</v>
      </c>
      <c r="K525" s="48"/>
      <c r="L525" s="33"/>
      <c r="M525" s="33">
        <f t="shared" si="297"/>
        <v>99312650.840000004</v>
      </c>
      <c r="N525" s="33">
        <f t="shared" si="297"/>
        <v>3779200</v>
      </c>
      <c r="O525" s="33">
        <f t="shared" si="297"/>
        <v>2084349.1600000001</v>
      </c>
      <c r="P525" s="33">
        <f t="shared" si="297"/>
        <v>105176200</v>
      </c>
      <c r="Q525" s="20"/>
      <c r="R525" s="33"/>
      <c r="S525" s="33">
        <f t="shared" si="297"/>
        <v>99312650.840000004</v>
      </c>
      <c r="T525" s="33">
        <f t="shared" si="297"/>
        <v>3779200</v>
      </c>
      <c r="U525" s="33">
        <f t="shared" si="297"/>
        <v>2084349.1600000001</v>
      </c>
      <c r="V525" s="33">
        <f t="shared" si="297"/>
        <v>105176200</v>
      </c>
    </row>
    <row r="526" spans="1:22" ht="32.25" hidden="1" thickBot="1" x14ac:dyDescent="0.25">
      <c r="A526" s="25" t="s">
        <v>157</v>
      </c>
      <c r="B526" s="25" t="s">
        <v>16</v>
      </c>
      <c r="C526" s="25" t="s">
        <v>136</v>
      </c>
      <c r="D526" s="25" t="s">
        <v>61</v>
      </c>
      <c r="E526" s="48">
        <v>87750</v>
      </c>
      <c r="F526" s="32">
        <v>3697.93</v>
      </c>
      <c r="G526" s="32">
        <f t="shared" ref="G526" si="298">F526*E526</f>
        <v>324493357.5</v>
      </c>
      <c r="H526" s="32">
        <v>680000</v>
      </c>
      <c r="I526" s="32">
        <f>J526-G526-H526</f>
        <v>10993742.5</v>
      </c>
      <c r="J526" s="32">
        <v>336167100</v>
      </c>
      <c r="K526" s="48">
        <v>87750</v>
      </c>
      <c r="L526" s="32">
        <v>2970.21</v>
      </c>
      <c r="M526" s="32">
        <f t="shared" ref="M526" si="299">L526*K526</f>
        <v>260635927.5</v>
      </c>
      <c r="N526" s="32">
        <v>780000</v>
      </c>
      <c r="O526" s="32">
        <f>P526-M526-N526</f>
        <v>92172.5</v>
      </c>
      <c r="P526" s="32">
        <v>261508100</v>
      </c>
      <c r="Q526" s="20">
        <v>87750</v>
      </c>
      <c r="R526" s="32">
        <v>2970.21</v>
      </c>
      <c r="S526" s="32">
        <f t="shared" ref="S526" si="300">R526*Q526</f>
        <v>260635927.5</v>
      </c>
      <c r="T526" s="32">
        <v>780000</v>
      </c>
      <c r="U526" s="32">
        <f>V526-S526-T526</f>
        <v>92172.5</v>
      </c>
      <c r="V526" s="32">
        <v>261508100</v>
      </c>
    </row>
    <row r="527" spans="1:22" ht="42.75" hidden="1" thickBot="1" x14ac:dyDescent="0.25">
      <c r="A527" s="25" t="s">
        <v>157</v>
      </c>
      <c r="B527" s="25" t="s">
        <v>29</v>
      </c>
      <c r="C527" s="25" t="s">
        <v>70</v>
      </c>
      <c r="D527" s="25" t="s">
        <v>71</v>
      </c>
      <c r="E527" s="48">
        <v>169</v>
      </c>
      <c r="F527" s="32">
        <v>24672.19</v>
      </c>
      <c r="G527" s="32">
        <v>4208100</v>
      </c>
      <c r="H527" s="32">
        <v>0</v>
      </c>
      <c r="I527" s="32">
        <v>0</v>
      </c>
      <c r="J527" s="32">
        <f>G527+H527+I527</f>
        <v>4208100</v>
      </c>
      <c r="K527" s="48">
        <v>169</v>
      </c>
      <c r="L527" s="32">
        <v>24672.19</v>
      </c>
      <c r="M527" s="32">
        <v>4208100</v>
      </c>
      <c r="N527" s="32">
        <v>0</v>
      </c>
      <c r="O527" s="32">
        <v>0</v>
      </c>
      <c r="P527" s="32">
        <v>4208100</v>
      </c>
      <c r="Q527" s="20">
        <v>169</v>
      </c>
      <c r="R527" s="32">
        <v>24672.19</v>
      </c>
      <c r="S527" s="32">
        <v>4208100</v>
      </c>
      <c r="T527" s="32">
        <v>0</v>
      </c>
      <c r="U527" s="32">
        <v>0</v>
      </c>
      <c r="V527" s="32">
        <v>4208100</v>
      </c>
    </row>
    <row r="528" spans="1:22" ht="12.75" hidden="1" customHeight="1" thickBot="1" x14ac:dyDescent="0.25">
      <c r="A528" s="49" t="s">
        <v>54</v>
      </c>
      <c r="B528" s="49"/>
      <c r="C528" s="49"/>
      <c r="D528" s="49"/>
      <c r="E528" s="47"/>
      <c r="F528" s="31"/>
      <c r="G528" s="30">
        <f>SUM(G526:G527)</f>
        <v>328701457.5</v>
      </c>
      <c r="H528" s="30">
        <f t="shared" ref="H528:V528" si="301">SUM(H526:H527)</f>
        <v>680000</v>
      </c>
      <c r="I528" s="30">
        <f t="shared" si="301"/>
        <v>10993742.5</v>
      </c>
      <c r="J528" s="30">
        <f t="shared" si="301"/>
        <v>340375200</v>
      </c>
      <c r="K528" s="47"/>
      <c r="L528" s="30"/>
      <c r="M528" s="30">
        <f t="shared" si="301"/>
        <v>264844027.5</v>
      </c>
      <c r="N528" s="30">
        <f t="shared" si="301"/>
        <v>780000</v>
      </c>
      <c r="O528" s="30">
        <f t="shared" si="301"/>
        <v>92172.5</v>
      </c>
      <c r="P528" s="30">
        <f t="shared" si="301"/>
        <v>265716200</v>
      </c>
      <c r="Q528" s="30"/>
      <c r="R528" s="30"/>
      <c r="S528" s="30">
        <f t="shared" si="301"/>
        <v>264844027.5</v>
      </c>
      <c r="T528" s="30">
        <f t="shared" si="301"/>
        <v>780000</v>
      </c>
      <c r="U528" s="30">
        <f t="shared" si="301"/>
        <v>92172.5</v>
      </c>
      <c r="V528" s="30">
        <f t="shared" si="301"/>
        <v>265716200</v>
      </c>
    </row>
    <row r="529" spans="1:22" ht="42.75" hidden="1" customHeight="1" thickBot="1" x14ac:dyDescent="0.25">
      <c r="A529" s="49" t="s">
        <v>158</v>
      </c>
      <c r="B529" s="49" t="s">
        <v>16</v>
      </c>
      <c r="C529" s="49" t="s">
        <v>17</v>
      </c>
      <c r="D529" s="49" t="s">
        <v>18</v>
      </c>
      <c r="E529" s="20">
        <v>3000</v>
      </c>
      <c r="F529" s="21">
        <v>572.5</v>
      </c>
      <c r="G529" s="21">
        <v>1717500</v>
      </c>
      <c r="H529" s="21">
        <v>0</v>
      </c>
      <c r="I529" s="21">
        <v>0</v>
      </c>
      <c r="J529" s="21">
        <v>1717500</v>
      </c>
      <c r="K529" s="20">
        <v>3000</v>
      </c>
      <c r="L529" s="21">
        <v>553.16999999999996</v>
      </c>
      <c r="M529" s="21">
        <v>1659510</v>
      </c>
      <c r="N529" s="21">
        <v>0</v>
      </c>
      <c r="O529" s="21">
        <v>0</v>
      </c>
      <c r="P529" s="21">
        <v>1659510</v>
      </c>
      <c r="Q529" s="20">
        <v>3000</v>
      </c>
      <c r="R529" s="21">
        <v>553.16999999999996</v>
      </c>
      <c r="S529" s="21">
        <v>1659510</v>
      </c>
      <c r="T529" s="21">
        <v>0</v>
      </c>
      <c r="U529" s="21">
        <v>0</v>
      </c>
      <c r="V529" s="21">
        <v>1659510</v>
      </c>
    </row>
    <row r="530" spans="1:22" ht="42.75" hidden="1" thickBot="1" x14ac:dyDescent="0.25">
      <c r="A530" s="49" t="s">
        <v>158</v>
      </c>
      <c r="B530" s="49" t="s">
        <v>16</v>
      </c>
      <c r="C530" s="49" t="s">
        <v>21</v>
      </c>
      <c r="D530" s="49" t="s">
        <v>18</v>
      </c>
      <c r="E530" s="20">
        <v>576</v>
      </c>
      <c r="F530" s="21">
        <v>3248.78</v>
      </c>
      <c r="G530" s="21">
        <v>1871297.28</v>
      </c>
      <c r="H530" s="21">
        <v>0</v>
      </c>
      <c r="I530" s="21">
        <v>0</v>
      </c>
      <c r="J530" s="21">
        <v>1871297.28</v>
      </c>
      <c r="K530" s="20">
        <v>576</v>
      </c>
      <c r="L530" s="21">
        <v>3248.78</v>
      </c>
      <c r="M530" s="21">
        <v>1871297.28</v>
      </c>
      <c r="N530" s="21">
        <v>0</v>
      </c>
      <c r="O530" s="21">
        <v>0</v>
      </c>
      <c r="P530" s="21">
        <v>1871297.28</v>
      </c>
      <c r="Q530" s="20">
        <v>576</v>
      </c>
      <c r="R530" s="21">
        <v>3248.78</v>
      </c>
      <c r="S530" s="21">
        <v>1871297.28</v>
      </c>
      <c r="T530" s="21">
        <v>0</v>
      </c>
      <c r="U530" s="21">
        <v>0</v>
      </c>
      <c r="V530" s="21">
        <v>1871297.28</v>
      </c>
    </row>
    <row r="531" spans="1:22" ht="42.75" hidden="1" thickBot="1" x14ac:dyDescent="0.25">
      <c r="A531" s="49" t="s">
        <v>158</v>
      </c>
      <c r="B531" s="49" t="s">
        <v>16</v>
      </c>
      <c r="C531" s="49" t="s">
        <v>50</v>
      </c>
      <c r="D531" s="49" t="s">
        <v>18</v>
      </c>
      <c r="E531" s="20">
        <v>35278</v>
      </c>
      <c r="F531" s="21">
        <v>1199.1500000000001</v>
      </c>
      <c r="G531" s="21">
        <v>42303613.700000003</v>
      </c>
      <c r="H531" s="21">
        <v>0</v>
      </c>
      <c r="I531" s="21">
        <v>0</v>
      </c>
      <c r="J531" s="21">
        <v>42303613.700000003</v>
      </c>
      <c r="K531" s="20">
        <v>35278</v>
      </c>
      <c r="L531" s="21">
        <v>965.84</v>
      </c>
      <c r="M531" s="21">
        <v>34072903.520000003</v>
      </c>
      <c r="N531" s="21">
        <v>0</v>
      </c>
      <c r="O531" s="21">
        <v>0</v>
      </c>
      <c r="P531" s="21">
        <v>34072903.520000003</v>
      </c>
      <c r="Q531" s="20">
        <v>35278</v>
      </c>
      <c r="R531" s="21">
        <v>965.84</v>
      </c>
      <c r="S531" s="21">
        <v>34072903.520000003</v>
      </c>
      <c r="T531" s="21">
        <v>0</v>
      </c>
      <c r="U531" s="21">
        <v>0</v>
      </c>
      <c r="V531" s="21">
        <v>34072903.520000003</v>
      </c>
    </row>
    <row r="532" spans="1:22" ht="42.75" hidden="1" thickBot="1" x14ac:dyDescent="0.25">
      <c r="A532" s="49" t="s">
        <v>158</v>
      </c>
      <c r="B532" s="49" t="s">
        <v>16</v>
      </c>
      <c r="C532" s="49" t="s">
        <v>51</v>
      </c>
      <c r="D532" s="49" t="s">
        <v>22</v>
      </c>
      <c r="E532" s="20">
        <v>100</v>
      </c>
      <c r="F532" s="21">
        <v>8576.58</v>
      </c>
      <c r="G532" s="21">
        <v>857658</v>
      </c>
      <c r="H532" s="21">
        <v>0</v>
      </c>
      <c r="I532" s="21">
        <v>0</v>
      </c>
      <c r="J532" s="21">
        <v>857658</v>
      </c>
      <c r="K532" s="20">
        <v>100</v>
      </c>
      <c r="L532" s="21">
        <v>8576.58</v>
      </c>
      <c r="M532" s="21">
        <v>857658</v>
      </c>
      <c r="N532" s="21">
        <v>0</v>
      </c>
      <c r="O532" s="21">
        <v>0</v>
      </c>
      <c r="P532" s="21">
        <v>857658</v>
      </c>
      <c r="Q532" s="20">
        <v>100</v>
      </c>
      <c r="R532" s="21">
        <v>8576.58</v>
      </c>
      <c r="S532" s="21">
        <v>857658</v>
      </c>
      <c r="T532" s="21">
        <v>0</v>
      </c>
      <c r="U532" s="21">
        <v>0</v>
      </c>
      <c r="V532" s="21">
        <v>857658</v>
      </c>
    </row>
    <row r="533" spans="1:22" ht="42.75" hidden="1" thickBot="1" x14ac:dyDescent="0.25">
      <c r="A533" s="49" t="s">
        <v>158</v>
      </c>
      <c r="B533" s="49" t="s">
        <v>16</v>
      </c>
      <c r="C533" s="49" t="s">
        <v>52</v>
      </c>
      <c r="D533" s="49" t="s">
        <v>22</v>
      </c>
      <c r="E533" s="20">
        <v>500</v>
      </c>
      <c r="F533" s="21">
        <v>7563.35</v>
      </c>
      <c r="G533" s="21">
        <v>3781676.02</v>
      </c>
      <c r="H533" s="21">
        <v>0</v>
      </c>
      <c r="I533" s="21">
        <v>0</v>
      </c>
      <c r="J533" s="21">
        <v>3781676.02</v>
      </c>
      <c r="K533" s="20">
        <v>500</v>
      </c>
      <c r="L533" s="21">
        <v>7563.12</v>
      </c>
      <c r="M533" s="21">
        <v>3781560</v>
      </c>
      <c r="N533" s="21">
        <v>0</v>
      </c>
      <c r="O533" s="21">
        <v>0</v>
      </c>
      <c r="P533" s="21">
        <v>3781560</v>
      </c>
      <c r="Q533" s="20">
        <v>500</v>
      </c>
      <c r="R533" s="21">
        <v>7563.12</v>
      </c>
      <c r="S533" s="21">
        <v>3781560</v>
      </c>
      <c r="T533" s="21">
        <v>0</v>
      </c>
      <c r="U533" s="21">
        <v>0</v>
      </c>
      <c r="V533" s="21">
        <v>3781560</v>
      </c>
    </row>
    <row r="534" spans="1:22" ht="42.75" hidden="1" thickBot="1" x14ac:dyDescent="0.25">
      <c r="A534" s="49" t="s">
        <v>158</v>
      </c>
      <c r="B534" s="49" t="s">
        <v>16</v>
      </c>
      <c r="C534" s="25" t="s">
        <v>185</v>
      </c>
      <c r="D534" s="49" t="s">
        <v>22</v>
      </c>
      <c r="E534" s="20">
        <v>1000</v>
      </c>
      <c r="F534" s="21">
        <v>4463.47</v>
      </c>
      <c r="G534" s="21">
        <v>4463470</v>
      </c>
      <c r="H534" s="21">
        <v>0</v>
      </c>
      <c r="I534" s="21">
        <v>0</v>
      </c>
      <c r="J534" s="21">
        <v>4463470</v>
      </c>
      <c r="K534" s="20">
        <v>1000</v>
      </c>
      <c r="L534" s="21">
        <v>4463.28</v>
      </c>
      <c r="M534" s="21">
        <v>4463286.2</v>
      </c>
      <c r="N534" s="21">
        <v>0</v>
      </c>
      <c r="O534" s="21">
        <v>0</v>
      </c>
      <c r="P534" s="21">
        <v>4463286.2</v>
      </c>
      <c r="Q534" s="22">
        <v>1000</v>
      </c>
      <c r="R534" s="21">
        <v>4463.28</v>
      </c>
      <c r="S534" s="21">
        <v>4463286.2</v>
      </c>
      <c r="T534" s="21">
        <v>0</v>
      </c>
      <c r="U534" s="21">
        <v>0</v>
      </c>
      <c r="V534" s="21">
        <v>4463286.2</v>
      </c>
    </row>
    <row r="535" spans="1:22" ht="42.75" hidden="1" thickBot="1" x14ac:dyDescent="0.25">
      <c r="A535" s="49" t="s">
        <v>158</v>
      </c>
      <c r="B535" s="49" t="s">
        <v>16</v>
      </c>
      <c r="C535" s="49" t="s">
        <v>48</v>
      </c>
      <c r="D535" s="49" t="s">
        <v>22</v>
      </c>
      <c r="E535" s="20">
        <v>1500</v>
      </c>
      <c r="F535" s="21">
        <v>4769.9799999999996</v>
      </c>
      <c r="G535" s="21">
        <v>7154970</v>
      </c>
      <c r="H535" s="21">
        <v>0</v>
      </c>
      <c r="I535" s="21">
        <v>0</v>
      </c>
      <c r="J535" s="21">
        <v>7154970</v>
      </c>
      <c r="K535" s="20">
        <v>1500</v>
      </c>
      <c r="L535" s="21">
        <v>4769.9799999999996</v>
      </c>
      <c r="M535" s="21">
        <v>7154970</v>
      </c>
      <c r="N535" s="21">
        <v>0</v>
      </c>
      <c r="O535" s="21">
        <v>0</v>
      </c>
      <c r="P535" s="21">
        <v>7154970</v>
      </c>
      <c r="Q535" s="20">
        <v>1500</v>
      </c>
      <c r="R535" s="21">
        <v>4769.9799999999996</v>
      </c>
      <c r="S535" s="21">
        <v>7154970</v>
      </c>
      <c r="T535" s="21"/>
      <c r="U535" s="21">
        <v>0</v>
      </c>
      <c r="V535" s="21">
        <v>7154970</v>
      </c>
    </row>
    <row r="536" spans="1:22" ht="42.75" hidden="1" thickBot="1" x14ac:dyDescent="0.25">
      <c r="A536" s="49" t="s">
        <v>158</v>
      </c>
      <c r="B536" s="49" t="s">
        <v>16</v>
      </c>
      <c r="C536" s="49" t="s">
        <v>49</v>
      </c>
      <c r="D536" s="49" t="s">
        <v>22</v>
      </c>
      <c r="E536" s="20">
        <v>3500</v>
      </c>
      <c r="F536" s="21">
        <v>2968.09</v>
      </c>
      <c r="G536" s="21">
        <v>10388315</v>
      </c>
      <c r="H536" s="21">
        <v>0</v>
      </c>
      <c r="I536" s="21">
        <v>0</v>
      </c>
      <c r="J536" s="21">
        <v>10388315</v>
      </c>
      <c r="K536" s="20">
        <v>3500</v>
      </c>
      <c r="L536" s="21">
        <v>2968.09</v>
      </c>
      <c r="M536" s="21">
        <v>10388315</v>
      </c>
      <c r="N536" s="21">
        <v>0</v>
      </c>
      <c r="O536" s="21">
        <v>0</v>
      </c>
      <c r="P536" s="21">
        <v>10388315</v>
      </c>
      <c r="Q536" s="20">
        <v>3500</v>
      </c>
      <c r="R536" s="21">
        <v>2968.09</v>
      </c>
      <c r="S536" s="21">
        <v>10388315</v>
      </c>
      <c r="T536" s="21">
        <v>0</v>
      </c>
      <c r="U536" s="21">
        <v>0</v>
      </c>
      <c r="V536" s="21">
        <v>10388315</v>
      </c>
    </row>
    <row r="537" spans="1:22" ht="74.25" hidden="1" thickBot="1" x14ac:dyDescent="0.25">
      <c r="A537" s="49" t="s">
        <v>158</v>
      </c>
      <c r="B537" s="49" t="s">
        <v>16</v>
      </c>
      <c r="C537" s="49" t="s">
        <v>23</v>
      </c>
      <c r="D537" s="49" t="s">
        <v>24</v>
      </c>
      <c r="E537" s="20">
        <v>352</v>
      </c>
      <c r="F537" s="21">
        <v>6784.66</v>
      </c>
      <c r="G537" s="21">
        <v>2388200</v>
      </c>
      <c r="H537" s="21">
        <v>0</v>
      </c>
      <c r="I537" s="21">
        <v>0</v>
      </c>
      <c r="J537" s="21">
        <v>2388200</v>
      </c>
      <c r="K537" s="20">
        <v>352</v>
      </c>
      <c r="L537" s="21">
        <v>5755.97</v>
      </c>
      <c r="M537" s="21">
        <v>2026100</v>
      </c>
      <c r="N537" s="21">
        <v>0</v>
      </c>
      <c r="O537" s="21">
        <v>0</v>
      </c>
      <c r="P537" s="21">
        <v>2026100</v>
      </c>
      <c r="Q537" s="20">
        <v>352</v>
      </c>
      <c r="R537" s="21">
        <v>5755.97</v>
      </c>
      <c r="S537" s="21">
        <v>2026100</v>
      </c>
      <c r="T537" s="21">
        <v>0</v>
      </c>
      <c r="U537" s="21">
        <v>0</v>
      </c>
      <c r="V537" s="21">
        <v>2026100</v>
      </c>
    </row>
    <row r="538" spans="1:22" ht="53.25" hidden="1" thickBot="1" x14ac:dyDescent="0.25">
      <c r="A538" s="49" t="s">
        <v>158</v>
      </c>
      <c r="B538" s="49" t="s">
        <v>16</v>
      </c>
      <c r="C538" s="49" t="s">
        <v>27</v>
      </c>
      <c r="D538" s="49" t="s">
        <v>28</v>
      </c>
      <c r="E538" s="20">
        <v>650</v>
      </c>
      <c r="F538" s="21">
        <v>74981.320000000007</v>
      </c>
      <c r="G538" s="21">
        <v>48737860</v>
      </c>
      <c r="H538" s="21">
        <v>911400</v>
      </c>
      <c r="I538" s="21">
        <v>0</v>
      </c>
      <c r="J538" s="21">
        <v>49649260</v>
      </c>
      <c r="K538" s="20">
        <v>650</v>
      </c>
      <c r="L538" s="21">
        <v>75921.88</v>
      </c>
      <c r="M538" s="21">
        <f>P538-N538</f>
        <v>49349220</v>
      </c>
      <c r="N538" s="21">
        <v>1000000</v>
      </c>
      <c r="O538" s="21">
        <v>0</v>
      </c>
      <c r="P538" s="21">
        <v>50349220</v>
      </c>
      <c r="Q538" s="20">
        <v>650</v>
      </c>
      <c r="R538" s="21">
        <v>75921.88</v>
      </c>
      <c r="S538" s="21">
        <f>V538-T538</f>
        <v>49349220</v>
      </c>
      <c r="T538" s="21">
        <v>1000000</v>
      </c>
      <c r="U538" s="21">
        <v>0</v>
      </c>
      <c r="V538" s="21">
        <v>50349220</v>
      </c>
    </row>
    <row r="539" spans="1:22" ht="42.75" hidden="1" thickBot="1" x14ac:dyDescent="0.25">
      <c r="A539" s="49" t="s">
        <v>158</v>
      </c>
      <c r="B539" s="49" t="s">
        <v>29</v>
      </c>
      <c r="C539" s="49" t="s">
        <v>70</v>
      </c>
      <c r="D539" s="49" t="s">
        <v>71</v>
      </c>
      <c r="E539" s="20">
        <v>550</v>
      </c>
      <c r="F539" s="21">
        <v>24900</v>
      </c>
      <c r="G539" s="21">
        <v>13695000</v>
      </c>
      <c r="H539" s="21">
        <v>0</v>
      </c>
      <c r="I539" s="21">
        <v>0</v>
      </c>
      <c r="J539" s="21">
        <v>13695000</v>
      </c>
      <c r="K539" s="20">
        <v>550</v>
      </c>
      <c r="L539" s="21">
        <v>24900</v>
      </c>
      <c r="M539" s="21">
        <v>13695000</v>
      </c>
      <c r="N539" s="21">
        <v>0</v>
      </c>
      <c r="O539" s="21">
        <v>0</v>
      </c>
      <c r="P539" s="21">
        <v>13695000</v>
      </c>
      <c r="Q539" s="20">
        <v>550</v>
      </c>
      <c r="R539" s="21">
        <v>24900</v>
      </c>
      <c r="S539" s="21">
        <v>13695000</v>
      </c>
      <c r="T539" s="21">
        <v>0</v>
      </c>
      <c r="U539" s="21">
        <v>0</v>
      </c>
      <c r="V539" s="21">
        <v>13695000</v>
      </c>
    </row>
    <row r="540" spans="1:22" ht="32.25" hidden="1" thickBot="1" x14ac:dyDescent="0.25">
      <c r="A540" s="49" t="s">
        <v>158</v>
      </c>
      <c r="B540" s="49" t="s">
        <v>29</v>
      </c>
      <c r="C540" s="49" t="s">
        <v>30</v>
      </c>
      <c r="D540" s="49" t="s">
        <v>31</v>
      </c>
      <c r="E540" s="20">
        <v>1300</v>
      </c>
      <c r="F540" s="21">
        <v>11283.15</v>
      </c>
      <c r="G540" s="21">
        <v>14668100</v>
      </c>
      <c r="H540" s="21">
        <v>0</v>
      </c>
      <c r="I540" s="21">
        <v>0</v>
      </c>
      <c r="J540" s="21">
        <v>14668100</v>
      </c>
      <c r="K540" s="20">
        <v>1300</v>
      </c>
      <c r="L540" s="21">
        <v>11283.15</v>
      </c>
      <c r="M540" s="21">
        <v>14668100</v>
      </c>
      <c r="N540" s="21">
        <v>0</v>
      </c>
      <c r="O540" s="21">
        <v>0</v>
      </c>
      <c r="P540" s="21">
        <v>14668100</v>
      </c>
      <c r="Q540" s="20">
        <v>1300</v>
      </c>
      <c r="R540" s="21">
        <v>11283.15</v>
      </c>
      <c r="S540" s="21">
        <v>14668100</v>
      </c>
      <c r="T540" s="21">
        <v>0</v>
      </c>
      <c r="U540" s="21">
        <v>0</v>
      </c>
      <c r="V540" s="21">
        <v>14668100</v>
      </c>
    </row>
    <row r="541" spans="1:22" ht="32.25" hidden="1" thickBot="1" x14ac:dyDescent="0.25">
      <c r="A541" s="49" t="s">
        <v>158</v>
      </c>
      <c r="B541" s="49" t="s">
        <v>29</v>
      </c>
      <c r="C541" s="49" t="s">
        <v>63</v>
      </c>
      <c r="D541" s="49" t="s">
        <v>64</v>
      </c>
      <c r="E541" s="20">
        <v>19000</v>
      </c>
      <c r="F541" s="21">
        <v>1160.06</v>
      </c>
      <c r="G541" s="21">
        <v>22041140</v>
      </c>
      <c r="H541" s="21">
        <v>0</v>
      </c>
      <c r="I541" s="21">
        <v>0</v>
      </c>
      <c r="J541" s="21">
        <v>22041140</v>
      </c>
      <c r="K541" s="20">
        <v>19000</v>
      </c>
      <c r="L541" s="21">
        <v>1123.22</v>
      </c>
      <c r="M541" s="21">
        <v>21341180</v>
      </c>
      <c r="N541" s="21">
        <v>0</v>
      </c>
      <c r="O541" s="21">
        <v>0</v>
      </c>
      <c r="P541" s="21">
        <v>21341180</v>
      </c>
      <c r="Q541" s="20">
        <v>19000</v>
      </c>
      <c r="R541" s="21">
        <v>1123.22</v>
      </c>
      <c r="S541" s="21">
        <v>21341180</v>
      </c>
      <c r="T541" s="21">
        <v>0</v>
      </c>
      <c r="U541" s="21">
        <v>0</v>
      </c>
      <c r="V541" s="21">
        <v>21341180</v>
      </c>
    </row>
    <row r="542" spans="1:22" ht="13.5" hidden="1" thickBot="1" x14ac:dyDescent="0.25">
      <c r="A542" s="49" t="s">
        <v>54</v>
      </c>
      <c r="B542" s="49"/>
      <c r="C542" s="49"/>
      <c r="D542" s="49"/>
      <c r="E542" s="20"/>
      <c r="F542" s="21"/>
      <c r="G542" s="23">
        <f>SUM(G529:G541)</f>
        <v>174068800</v>
      </c>
      <c r="H542" s="23">
        <f t="shared" ref="H542:V542" si="302">SUM(H529:H541)</f>
        <v>911400</v>
      </c>
      <c r="I542" s="23">
        <f t="shared" si="302"/>
        <v>0</v>
      </c>
      <c r="J542" s="23">
        <f t="shared" si="302"/>
        <v>174980200</v>
      </c>
      <c r="K542" s="20"/>
      <c r="L542" s="23"/>
      <c r="M542" s="23">
        <f t="shared" si="302"/>
        <v>165329100</v>
      </c>
      <c r="N542" s="23">
        <f t="shared" si="302"/>
        <v>1000000</v>
      </c>
      <c r="O542" s="23">
        <f t="shared" si="302"/>
        <v>0</v>
      </c>
      <c r="P542" s="23">
        <f t="shared" si="302"/>
        <v>166329100</v>
      </c>
      <c r="Q542" s="20"/>
      <c r="R542" s="23"/>
      <c r="S542" s="23">
        <f t="shared" si="302"/>
        <v>165329100</v>
      </c>
      <c r="T542" s="23">
        <f t="shared" si="302"/>
        <v>1000000</v>
      </c>
      <c r="U542" s="23">
        <f t="shared" si="302"/>
        <v>0</v>
      </c>
      <c r="V542" s="23">
        <f t="shared" si="302"/>
        <v>166329100</v>
      </c>
    </row>
    <row r="543" spans="1:22" ht="154.5" hidden="1" customHeight="1" thickBot="1" x14ac:dyDescent="0.25">
      <c r="A543" s="49" t="s">
        <v>159</v>
      </c>
      <c r="B543" s="49" t="s">
        <v>16</v>
      </c>
      <c r="C543" s="49" t="s">
        <v>160</v>
      </c>
      <c r="D543" s="49" t="s">
        <v>161</v>
      </c>
      <c r="E543" s="20">
        <v>120</v>
      </c>
      <c r="F543" s="21">
        <v>20000</v>
      </c>
      <c r="G543" s="21">
        <v>2400000</v>
      </c>
      <c r="H543" s="21">
        <v>0</v>
      </c>
      <c r="I543" s="21">
        <v>10700</v>
      </c>
      <c r="J543" s="21">
        <v>2410700</v>
      </c>
      <c r="K543" s="20">
        <v>120</v>
      </c>
      <c r="L543" s="21">
        <v>20000</v>
      </c>
      <c r="M543" s="21">
        <v>2400000</v>
      </c>
      <c r="N543" s="21">
        <v>0</v>
      </c>
      <c r="O543" s="21">
        <v>10700</v>
      </c>
      <c r="P543" s="21">
        <v>2410700</v>
      </c>
      <c r="Q543" s="20">
        <v>120</v>
      </c>
      <c r="R543" s="21">
        <v>19700</v>
      </c>
      <c r="S543" s="21">
        <v>2364000</v>
      </c>
      <c r="T543" s="21">
        <v>0</v>
      </c>
      <c r="U543" s="21">
        <v>10700</v>
      </c>
      <c r="V543" s="21">
        <v>2374700</v>
      </c>
    </row>
    <row r="544" spans="1:22" ht="74.25" hidden="1" thickBot="1" x14ac:dyDescent="0.25">
      <c r="A544" s="49" t="s">
        <v>159</v>
      </c>
      <c r="B544" s="49" t="s">
        <v>29</v>
      </c>
      <c r="C544" s="49" t="s">
        <v>162</v>
      </c>
      <c r="D544" s="49" t="s">
        <v>163</v>
      </c>
      <c r="E544" s="20">
        <v>20</v>
      </c>
      <c r="F544" s="21">
        <v>1080000</v>
      </c>
      <c r="G544" s="21">
        <v>21600000</v>
      </c>
      <c r="H544" s="21">
        <v>250000</v>
      </c>
      <c r="I544" s="21">
        <v>97500</v>
      </c>
      <c r="J544" s="21">
        <v>21947500</v>
      </c>
      <c r="K544" s="20">
        <v>20</v>
      </c>
      <c r="L544" s="21">
        <v>993400</v>
      </c>
      <c r="M544" s="21">
        <f>P544-O544-N544</f>
        <v>19868000</v>
      </c>
      <c r="N544" s="21">
        <v>250000</v>
      </c>
      <c r="O544" s="21">
        <v>97500</v>
      </c>
      <c r="P544" s="21">
        <v>20215500</v>
      </c>
      <c r="Q544" s="20">
        <v>20</v>
      </c>
      <c r="R544" s="21">
        <v>965700</v>
      </c>
      <c r="S544" s="21">
        <f>V544-U544-T544</f>
        <v>19314000</v>
      </c>
      <c r="T544" s="21">
        <v>250000</v>
      </c>
      <c r="U544" s="21">
        <v>97500</v>
      </c>
      <c r="V544" s="21">
        <v>19661500</v>
      </c>
    </row>
    <row r="545" spans="1:22" ht="74.25" hidden="1" thickBot="1" x14ac:dyDescent="0.25">
      <c r="A545" s="49" t="s">
        <v>159</v>
      </c>
      <c r="B545" s="49" t="s">
        <v>29</v>
      </c>
      <c r="C545" s="49" t="s">
        <v>164</v>
      </c>
      <c r="D545" s="49" t="s">
        <v>165</v>
      </c>
      <c r="E545" s="20">
        <v>30</v>
      </c>
      <c r="F545" s="21">
        <v>430000</v>
      </c>
      <c r="G545" s="21">
        <v>12900000</v>
      </c>
      <c r="H545" s="21">
        <v>0</v>
      </c>
      <c r="I545" s="21">
        <v>56500</v>
      </c>
      <c r="J545" s="21">
        <v>12956500</v>
      </c>
      <c r="K545" s="20">
        <v>30</v>
      </c>
      <c r="L545" s="21">
        <v>520000</v>
      </c>
      <c r="M545" s="21">
        <v>15600000</v>
      </c>
      <c r="N545" s="21">
        <v>0</v>
      </c>
      <c r="O545" s="21">
        <v>56500</v>
      </c>
      <c r="P545" s="21">
        <v>15656500</v>
      </c>
      <c r="Q545" s="20">
        <v>30</v>
      </c>
      <c r="R545" s="21">
        <v>512000</v>
      </c>
      <c r="S545" s="21">
        <v>15360000</v>
      </c>
      <c r="T545" s="21">
        <v>0</v>
      </c>
      <c r="U545" s="21">
        <v>56500</v>
      </c>
      <c r="V545" s="21">
        <v>15416500</v>
      </c>
    </row>
    <row r="546" spans="1:22" ht="74.25" hidden="1" thickBot="1" x14ac:dyDescent="0.25">
      <c r="A546" s="49" t="s">
        <v>159</v>
      </c>
      <c r="B546" s="49" t="s">
        <v>29</v>
      </c>
      <c r="C546" s="49" t="s">
        <v>166</v>
      </c>
      <c r="D546" s="49" t="s">
        <v>167</v>
      </c>
      <c r="E546" s="20">
        <v>1</v>
      </c>
      <c r="F546" s="21">
        <v>6596200</v>
      </c>
      <c r="G546" s="21">
        <v>6596200</v>
      </c>
      <c r="H546" s="21">
        <v>0</v>
      </c>
      <c r="I546" s="21">
        <v>30300</v>
      </c>
      <c r="J546" s="21">
        <v>6626500</v>
      </c>
      <c r="K546" s="20">
        <v>1</v>
      </c>
      <c r="L546" s="21">
        <v>6116200</v>
      </c>
      <c r="M546" s="21">
        <v>6116200</v>
      </c>
      <c r="N546" s="21">
        <v>0</v>
      </c>
      <c r="O546" s="21">
        <v>30300</v>
      </c>
      <c r="P546" s="21">
        <v>6146500</v>
      </c>
      <c r="Q546" s="20">
        <v>1</v>
      </c>
      <c r="R546" s="21">
        <v>9958200</v>
      </c>
      <c r="S546" s="21">
        <v>9958200</v>
      </c>
      <c r="T546" s="21">
        <v>0</v>
      </c>
      <c r="U546" s="21">
        <v>30300</v>
      </c>
      <c r="V546" s="21">
        <v>9988500</v>
      </c>
    </row>
    <row r="547" spans="1:22" ht="13.5" hidden="1" thickBot="1" x14ac:dyDescent="0.25">
      <c r="A547" s="49" t="s">
        <v>54</v>
      </c>
      <c r="B547" s="49"/>
      <c r="C547" s="49"/>
      <c r="D547" s="49"/>
      <c r="E547" s="20"/>
      <c r="F547" s="21"/>
      <c r="G547" s="23">
        <f>SUM(G543:G546)</f>
        <v>43496200</v>
      </c>
      <c r="H547" s="23">
        <f t="shared" ref="H547:V547" si="303">SUM(H543:H546)</f>
        <v>250000</v>
      </c>
      <c r="I547" s="23">
        <f t="shared" si="303"/>
        <v>195000</v>
      </c>
      <c r="J547" s="23">
        <f t="shared" si="303"/>
        <v>43941200</v>
      </c>
      <c r="K547" s="20"/>
      <c r="L547" s="23"/>
      <c r="M547" s="23">
        <f t="shared" si="303"/>
        <v>43984200</v>
      </c>
      <c r="N547" s="23">
        <f t="shared" si="303"/>
        <v>250000</v>
      </c>
      <c r="O547" s="23">
        <f t="shared" si="303"/>
        <v>195000</v>
      </c>
      <c r="P547" s="23">
        <f t="shared" si="303"/>
        <v>44429200</v>
      </c>
      <c r="Q547" s="20"/>
      <c r="R547" s="23"/>
      <c r="S547" s="23">
        <f t="shared" si="303"/>
        <v>46996200</v>
      </c>
      <c r="T547" s="23">
        <f t="shared" si="303"/>
        <v>250000</v>
      </c>
      <c r="U547" s="23">
        <f t="shared" si="303"/>
        <v>195000</v>
      </c>
      <c r="V547" s="23">
        <f t="shared" si="303"/>
        <v>47441200</v>
      </c>
    </row>
    <row r="548" spans="1:22" ht="42.75" hidden="1" thickBot="1" x14ac:dyDescent="0.25">
      <c r="A548" s="49" t="s">
        <v>168</v>
      </c>
      <c r="B548" s="49" t="s">
        <v>16</v>
      </c>
      <c r="C548" s="49" t="s">
        <v>17</v>
      </c>
      <c r="D548" s="49" t="s">
        <v>18</v>
      </c>
      <c r="E548" s="20">
        <v>433</v>
      </c>
      <c r="F548" s="21">
        <v>387.99</v>
      </c>
      <c r="G548" s="21">
        <v>167999.67</v>
      </c>
      <c r="H548" s="21">
        <v>0</v>
      </c>
      <c r="I548" s="21">
        <v>0</v>
      </c>
      <c r="J548" s="21">
        <v>167999.67</v>
      </c>
      <c r="K548" s="20">
        <v>433</v>
      </c>
      <c r="L548" s="21">
        <v>387.99</v>
      </c>
      <c r="M548" s="21">
        <v>167999.67</v>
      </c>
      <c r="N548" s="21">
        <v>0</v>
      </c>
      <c r="O548" s="21">
        <v>0</v>
      </c>
      <c r="P548" s="21">
        <v>167999.67</v>
      </c>
      <c r="Q548" s="20">
        <v>433</v>
      </c>
      <c r="R548" s="21">
        <v>387.99</v>
      </c>
      <c r="S548" s="21">
        <v>167999.67</v>
      </c>
      <c r="T548" s="21">
        <v>0</v>
      </c>
      <c r="U548" s="21">
        <v>0</v>
      </c>
      <c r="V548" s="21">
        <v>167999.67</v>
      </c>
    </row>
    <row r="549" spans="1:22" ht="32.25" hidden="1" thickBot="1" x14ac:dyDescent="0.25">
      <c r="A549" s="49" t="s">
        <v>168</v>
      </c>
      <c r="B549" s="49" t="s">
        <v>16</v>
      </c>
      <c r="C549" s="49" t="s">
        <v>60</v>
      </c>
      <c r="D549" s="49" t="s">
        <v>61</v>
      </c>
      <c r="E549" s="20">
        <v>3500</v>
      </c>
      <c r="F549" s="21">
        <v>4450.7700000000004</v>
      </c>
      <c r="G549" s="21">
        <v>15577695</v>
      </c>
      <c r="H549" s="21">
        <v>0</v>
      </c>
      <c r="I549" s="21">
        <v>0</v>
      </c>
      <c r="J549" s="21">
        <v>15577695</v>
      </c>
      <c r="K549" s="20">
        <v>3500</v>
      </c>
      <c r="L549" s="21">
        <v>4407.91</v>
      </c>
      <c r="M549" s="21">
        <v>15427685</v>
      </c>
      <c r="N549" s="21">
        <v>0</v>
      </c>
      <c r="O549" s="21">
        <v>0</v>
      </c>
      <c r="P549" s="21">
        <v>15427685</v>
      </c>
      <c r="Q549" s="20">
        <v>3500</v>
      </c>
      <c r="R549" s="21">
        <v>4407.91</v>
      </c>
      <c r="S549" s="21">
        <v>15427685</v>
      </c>
      <c r="T549" s="21">
        <v>0</v>
      </c>
      <c r="U549" s="21">
        <v>0</v>
      </c>
      <c r="V549" s="21">
        <v>15427685</v>
      </c>
    </row>
    <row r="550" spans="1:22" ht="42.75" hidden="1" thickBot="1" x14ac:dyDescent="0.25">
      <c r="A550" s="49" t="s">
        <v>168</v>
      </c>
      <c r="B550" s="49" t="s">
        <v>16</v>
      </c>
      <c r="C550" s="49" t="s">
        <v>21</v>
      </c>
      <c r="D550" s="49" t="s">
        <v>18</v>
      </c>
      <c r="E550" s="20">
        <v>6305</v>
      </c>
      <c r="F550" s="21">
        <v>1792.24</v>
      </c>
      <c r="G550" s="21">
        <v>11300073.199999999</v>
      </c>
      <c r="H550" s="21">
        <v>16195000</v>
      </c>
      <c r="I550" s="21">
        <v>58414.5</v>
      </c>
      <c r="J550" s="21">
        <v>27553487.699999999</v>
      </c>
      <c r="K550" s="20">
        <v>6305</v>
      </c>
      <c r="L550" s="21">
        <v>1195.98</v>
      </c>
      <c r="M550" s="21">
        <f>P550-O550-N550</f>
        <v>7540673.1999999993</v>
      </c>
      <c r="N550" s="21">
        <v>16195000</v>
      </c>
      <c r="O550" s="21">
        <v>58414.5</v>
      </c>
      <c r="P550" s="21">
        <v>23794087.699999999</v>
      </c>
      <c r="Q550" s="20">
        <v>6305</v>
      </c>
      <c r="R550" s="21">
        <v>1195.98</v>
      </c>
      <c r="S550" s="21">
        <f>V550-U550-T550</f>
        <v>7540673.1999999993</v>
      </c>
      <c r="T550" s="21">
        <v>16195000</v>
      </c>
      <c r="U550" s="21">
        <v>58414.5</v>
      </c>
      <c r="V550" s="21">
        <v>23794087.699999999</v>
      </c>
    </row>
    <row r="551" spans="1:22" ht="42.75" hidden="1" thickBot="1" x14ac:dyDescent="0.25">
      <c r="A551" s="49" t="s">
        <v>168</v>
      </c>
      <c r="B551" s="49" t="s">
        <v>16</v>
      </c>
      <c r="C551" s="49" t="s">
        <v>50</v>
      </c>
      <c r="D551" s="49" t="s">
        <v>18</v>
      </c>
      <c r="E551" s="20">
        <v>7073</v>
      </c>
      <c r="F551" s="21">
        <v>991.91</v>
      </c>
      <c r="G551" s="21">
        <v>7015779.4299999997</v>
      </c>
      <c r="H551" s="21">
        <v>0</v>
      </c>
      <c r="I551" s="21">
        <v>65650.92</v>
      </c>
      <c r="J551" s="21">
        <v>7081430.3499999996</v>
      </c>
      <c r="K551" s="20">
        <v>7073</v>
      </c>
      <c r="L551" s="21">
        <v>1034.04</v>
      </c>
      <c r="M551" s="21">
        <v>7313770.5999999996</v>
      </c>
      <c r="N551" s="21">
        <v>0</v>
      </c>
      <c r="O551" s="21">
        <v>65650.92</v>
      </c>
      <c r="P551" s="21">
        <v>7379421.5199999996</v>
      </c>
      <c r="Q551" s="20">
        <v>7073</v>
      </c>
      <c r="R551" s="21">
        <v>1034.04</v>
      </c>
      <c r="S551" s="21">
        <v>7313770.5999999996</v>
      </c>
      <c r="T551" s="21">
        <v>0</v>
      </c>
      <c r="U551" s="21">
        <v>65650.92</v>
      </c>
      <c r="V551" s="21">
        <v>7379421.5199999996</v>
      </c>
    </row>
    <row r="552" spans="1:22" ht="42.75" hidden="1" thickBot="1" x14ac:dyDescent="0.25">
      <c r="A552" s="49" t="s">
        <v>168</v>
      </c>
      <c r="B552" s="49" t="s">
        <v>16</v>
      </c>
      <c r="C552" s="49" t="s">
        <v>52</v>
      </c>
      <c r="D552" s="49" t="s">
        <v>22</v>
      </c>
      <c r="E552" s="20">
        <v>3052</v>
      </c>
      <c r="F552" s="21">
        <v>3270.75</v>
      </c>
      <c r="G552" s="21">
        <v>9982329</v>
      </c>
      <c r="H552" s="21">
        <v>0</v>
      </c>
      <c r="I552" s="21">
        <v>63636.46</v>
      </c>
      <c r="J552" s="21">
        <v>10045965.460000001</v>
      </c>
      <c r="K552" s="20">
        <v>3052</v>
      </c>
      <c r="L552" s="21">
        <v>3270.75</v>
      </c>
      <c r="M552" s="21">
        <v>9982329</v>
      </c>
      <c r="N552" s="21">
        <v>0</v>
      </c>
      <c r="O552" s="21">
        <v>63636.46</v>
      </c>
      <c r="P552" s="21">
        <v>10045965.460000001</v>
      </c>
      <c r="Q552" s="20">
        <v>3052</v>
      </c>
      <c r="R552" s="21">
        <v>3270.75</v>
      </c>
      <c r="S552" s="21">
        <v>9982329</v>
      </c>
      <c r="T552" s="21">
        <v>0</v>
      </c>
      <c r="U552" s="21">
        <v>63636.46</v>
      </c>
      <c r="V552" s="21">
        <v>10045965.460000001</v>
      </c>
    </row>
    <row r="553" spans="1:22" ht="42.75" hidden="1" thickBot="1" x14ac:dyDescent="0.25">
      <c r="A553" s="49" t="s">
        <v>168</v>
      </c>
      <c r="B553" s="49" t="s">
        <v>16</v>
      </c>
      <c r="C553" s="25" t="s">
        <v>185</v>
      </c>
      <c r="D553" s="49" t="s">
        <v>22</v>
      </c>
      <c r="E553" s="20">
        <v>2648</v>
      </c>
      <c r="F553" s="21">
        <v>648.97</v>
      </c>
      <c r="G553" s="21">
        <v>1718472.56</v>
      </c>
      <c r="H553" s="21">
        <v>0</v>
      </c>
      <c r="I553" s="21">
        <v>2410.27</v>
      </c>
      <c r="J553" s="21">
        <v>1720882.83</v>
      </c>
      <c r="K553" s="20">
        <v>2648</v>
      </c>
      <c r="L553" s="21">
        <v>648.97</v>
      </c>
      <c r="M553" s="21">
        <v>1718472.56</v>
      </c>
      <c r="N553" s="21">
        <v>0</v>
      </c>
      <c r="O553" s="21">
        <v>2410.27</v>
      </c>
      <c r="P553" s="21">
        <v>1720882.83</v>
      </c>
      <c r="Q553" s="20">
        <v>2648</v>
      </c>
      <c r="R553" s="21">
        <v>648.97</v>
      </c>
      <c r="S553" s="21">
        <v>1718472.56</v>
      </c>
      <c r="T553" s="21">
        <v>0</v>
      </c>
      <c r="U553" s="21">
        <v>2410.27</v>
      </c>
      <c r="V553" s="21">
        <v>1720882.83</v>
      </c>
    </row>
    <row r="554" spans="1:22" ht="42.75" hidden="1" thickBot="1" x14ac:dyDescent="0.25">
      <c r="A554" s="49" t="s">
        <v>168</v>
      </c>
      <c r="B554" s="49" t="s">
        <v>16</v>
      </c>
      <c r="C554" s="49" t="s">
        <v>48</v>
      </c>
      <c r="D554" s="49" t="s">
        <v>22</v>
      </c>
      <c r="E554" s="20">
        <v>2755</v>
      </c>
      <c r="F554" s="21">
        <v>752.14</v>
      </c>
      <c r="G554" s="21">
        <v>2072145.87</v>
      </c>
      <c r="H554" s="21">
        <v>0</v>
      </c>
      <c r="I554" s="21">
        <v>2410.27</v>
      </c>
      <c r="J554" s="21">
        <v>2074556.14</v>
      </c>
      <c r="K554" s="20">
        <v>2755</v>
      </c>
      <c r="L554" s="21">
        <v>643.94000000000005</v>
      </c>
      <c r="M554" s="21">
        <v>1774054.7</v>
      </c>
      <c r="N554" s="21">
        <v>0</v>
      </c>
      <c r="O554" s="21">
        <v>2410.27</v>
      </c>
      <c r="P554" s="21">
        <v>1776464.97</v>
      </c>
      <c r="Q554" s="20">
        <v>2755</v>
      </c>
      <c r="R554" s="21">
        <v>643.94000000000005</v>
      </c>
      <c r="S554" s="21">
        <v>1774054.7</v>
      </c>
      <c r="T554" s="21">
        <v>0</v>
      </c>
      <c r="U554" s="21">
        <v>2410.27</v>
      </c>
      <c r="V554" s="21">
        <v>1776464.97</v>
      </c>
    </row>
    <row r="555" spans="1:22" ht="42.75" hidden="1" thickBot="1" x14ac:dyDescent="0.25">
      <c r="A555" s="49" t="s">
        <v>168</v>
      </c>
      <c r="B555" s="49" t="s">
        <v>16</v>
      </c>
      <c r="C555" s="49" t="s">
        <v>49</v>
      </c>
      <c r="D555" s="49" t="s">
        <v>22</v>
      </c>
      <c r="E555" s="20">
        <v>3434</v>
      </c>
      <c r="F555" s="21">
        <v>1820.87</v>
      </c>
      <c r="G555" s="21">
        <v>6252867.5800000001</v>
      </c>
      <c r="H555" s="21">
        <v>0</v>
      </c>
      <c r="I555" s="21">
        <v>2410.27</v>
      </c>
      <c r="J555" s="21">
        <v>6255277.8499999996</v>
      </c>
      <c r="K555" s="20">
        <v>3434</v>
      </c>
      <c r="L555" s="21">
        <v>1820.9</v>
      </c>
      <c r="M555" s="21">
        <v>6252967.5800000001</v>
      </c>
      <c r="N555" s="21"/>
      <c r="O555" s="21">
        <v>2410.27</v>
      </c>
      <c r="P555" s="21">
        <v>6255377.8499999996</v>
      </c>
      <c r="Q555" s="20">
        <v>3434</v>
      </c>
      <c r="R555" s="21">
        <v>1820.87</v>
      </c>
      <c r="S555" s="21">
        <v>6252967.5800000001</v>
      </c>
      <c r="T555" s="21">
        <v>0</v>
      </c>
      <c r="U555" s="21">
        <v>2410.27</v>
      </c>
      <c r="V555" s="21">
        <v>6255377.8499999996</v>
      </c>
    </row>
    <row r="556" spans="1:22" ht="74.25" hidden="1" thickBot="1" x14ac:dyDescent="0.25">
      <c r="A556" s="49" t="s">
        <v>168</v>
      </c>
      <c r="B556" s="49" t="s">
        <v>16</v>
      </c>
      <c r="C556" s="49" t="s">
        <v>23</v>
      </c>
      <c r="D556" s="49" t="s">
        <v>24</v>
      </c>
      <c r="E556" s="20">
        <v>445</v>
      </c>
      <c r="F556" s="21">
        <v>5390.11</v>
      </c>
      <c r="G556" s="21">
        <v>2398600</v>
      </c>
      <c r="H556" s="21">
        <v>0</v>
      </c>
      <c r="I556" s="21">
        <v>0</v>
      </c>
      <c r="J556" s="21">
        <v>2398600</v>
      </c>
      <c r="K556" s="20">
        <v>445</v>
      </c>
      <c r="L556" s="21">
        <v>5390.11</v>
      </c>
      <c r="M556" s="21">
        <v>2398600</v>
      </c>
      <c r="N556" s="21">
        <v>0</v>
      </c>
      <c r="O556" s="21">
        <v>0</v>
      </c>
      <c r="P556" s="21">
        <v>2398600</v>
      </c>
      <c r="Q556" s="20">
        <v>445</v>
      </c>
      <c r="R556" s="21">
        <v>5390.11</v>
      </c>
      <c r="S556" s="21">
        <v>2398600</v>
      </c>
      <c r="T556" s="21">
        <v>0</v>
      </c>
      <c r="U556" s="21">
        <v>0</v>
      </c>
      <c r="V556" s="21">
        <v>2398600</v>
      </c>
    </row>
    <row r="557" spans="1:22" ht="53.25" hidden="1" thickBot="1" x14ac:dyDescent="0.25">
      <c r="A557" s="49" t="s">
        <v>168</v>
      </c>
      <c r="B557" s="49" t="s">
        <v>16</v>
      </c>
      <c r="C557" s="49" t="s">
        <v>27</v>
      </c>
      <c r="D557" s="49" t="s">
        <v>28</v>
      </c>
      <c r="E557" s="20">
        <v>90</v>
      </c>
      <c r="F557" s="21">
        <v>104511.73</v>
      </c>
      <c r="G557" s="21">
        <v>9406055.6899999995</v>
      </c>
      <c r="H557" s="21">
        <v>0</v>
      </c>
      <c r="I557" s="21">
        <v>32287.21</v>
      </c>
      <c r="J557" s="21">
        <v>9438342.9000000004</v>
      </c>
      <c r="K557" s="20">
        <v>90</v>
      </c>
      <c r="L557" s="21">
        <v>104511.83</v>
      </c>
      <c r="M557" s="21">
        <v>9406064.6899999995</v>
      </c>
      <c r="N557" s="21">
        <v>0</v>
      </c>
      <c r="O557" s="21">
        <v>32287.21</v>
      </c>
      <c r="P557" s="21">
        <v>9438351.9000000004</v>
      </c>
      <c r="Q557" s="20">
        <v>90</v>
      </c>
      <c r="R557" s="21">
        <v>104511.83</v>
      </c>
      <c r="S557" s="21">
        <v>9406064.6899999995</v>
      </c>
      <c r="T557" s="21">
        <v>0</v>
      </c>
      <c r="U557" s="21">
        <v>32287.21</v>
      </c>
      <c r="V557" s="21">
        <v>9438351.9000000004</v>
      </c>
    </row>
    <row r="558" spans="1:22" ht="95.25" hidden="1" thickBot="1" x14ac:dyDescent="0.25">
      <c r="A558" s="49" t="s">
        <v>168</v>
      </c>
      <c r="B558" s="49" t="s">
        <v>29</v>
      </c>
      <c r="C558" s="49" t="s">
        <v>56</v>
      </c>
      <c r="D558" s="49" t="s">
        <v>57</v>
      </c>
      <c r="E558" s="20">
        <v>650</v>
      </c>
      <c r="F558" s="21">
        <v>8859.48</v>
      </c>
      <c r="G558" s="21">
        <v>5758662</v>
      </c>
      <c r="H558" s="21">
        <v>0</v>
      </c>
      <c r="I558" s="21">
        <v>88618.75</v>
      </c>
      <c r="J558" s="21">
        <v>5847280.75</v>
      </c>
      <c r="K558" s="20">
        <v>650</v>
      </c>
      <c r="L558" s="21">
        <v>9117.02</v>
      </c>
      <c r="M558" s="21">
        <v>5926063</v>
      </c>
      <c r="N558" s="21">
        <v>0</v>
      </c>
      <c r="O558" s="21">
        <v>88618.75</v>
      </c>
      <c r="P558" s="21">
        <v>6014681.75</v>
      </c>
      <c r="Q558" s="20">
        <v>650</v>
      </c>
      <c r="R558" s="21">
        <v>9117.02</v>
      </c>
      <c r="S558" s="21">
        <v>5926063</v>
      </c>
      <c r="T558" s="21">
        <v>0</v>
      </c>
      <c r="U558" s="21">
        <v>88618.75</v>
      </c>
      <c r="V558" s="21">
        <v>6014681.75</v>
      </c>
    </row>
    <row r="559" spans="1:22" ht="32.25" hidden="1" thickBot="1" x14ac:dyDescent="0.25">
      <c r="A559" s="49" t="s">
        <v>168</v>
      </c>
      <c r="B559" s="49" t="s">
        <v>29</v>
      </c>
      <c r="C559" s="49" t="s">
        <v>30</v>
      </c>
      <c r="D559" s="49" t="s">
        <v>31</v>
      </c>
      <c r="E559" s="20">
        <v>1200</v>
      </c>
      <c r="F559" s="21">
        <v>11673.67</v>
      </c>
      <c r="G559" s="21">
        <v>14008400</v>
      </c>
      <c r="H559" s="21">
        <v>0</v>
      </c>
      <c r="I559" s="21">
        <v>0</v>
      </c>
      <c r="J559" s="21">
        <v>14008400</v>
      </c>
      <c r="K559" s="20">
        <v>1200</v>
      </c>
      <c r="L559" s="21">
        <v>11673.66</v>
      </c>
      <c r="M559" s="21">
        <v>14008400</v>
      </c>
      <c r="N559" s="21">
        <v>0</v>
      </c>
      <c r="O559" s="21">
        <v>0</v>
      </c>
      <c r="P559" s="21">
        <v>14008400</v>
      </c>
      <c r="Q559" s="20">
        <v>1200</v>
      </c>
      <c r="R559" s="21">
        <v>11673.66</v>
      </c>
      <c r="S559" s="21">
        <v>14008400</v>
      </c>
      <c r="T559" s="21">
        <v>0</v>
      </c>
      <c r="U559" s="21">
        <v>0</v>
      </c>
      <c r="V559" s="21">
        <v>14008400</v>
      </c>
    </row>
    <row r="560" spans="1:22" ht="32.25" hidden="1" thickBot="1" x14ac:dyDescent="0.25">
      <c r="A560" s="49" t="s">
        <v>168</v>
      </c>
      <c r="B560" s="49" t="s">
        <v>29</v>
      </c>
      <c r="C560" s="49" t="s">
        <v>63</v>
      </c>
      <c r="D560" s="49" t="s">
        <v>64</v>
      </c>
      <c r="E560" s="20">
        <v>9500</v>
      </c>
      <c r="F560" s="21">
        <v>842.16</v>
      </c>
      <c r="G560" s="21">
        <v>8000520</v>
      </c>
      <c r="H560" s="21">
        <v>0</v>
      </c>
      <c r="I560" s="21">
        <v>177161.35</v>
      </c>
      <c r="J560" s="21">
        <v>8177681.3499999996</v>
      </c>
      <c r="K560" s="20">
        <v>9500</v>
      </c>
      <c r="L560" s="21">
        <v>842.16</v>
      </c>
      <c r="M560" s="21">
        <v>8000520</v>
      </c>
      <c r="N560" s="21">
        <v>0</v>
      </c>
      <c r="O560" s="21">
        <v>177161.35</v>
      </c>
      <c r="P560" s="21">
        <v>8177681.3499999996</v>
      </c>
      <c r="Q560" s="20">
        <v>9500</v>
      </c>
      <c r="R560" s="21">
        <v>842.16</v>
      </c>
      <c r="S560" s="21">
        <v>8000520</v>
      </c>
      <c r="T560" s="21">
        <v>0</v>
      </c>
      <c r="U560" s="21">
        <v>177161.35</v>
      </c>
      <c r="V560" s="21">
        <v>8177681.3499999996</v>
      </c>
    </row>
    <row r="561" spans="1:22" ht="13.5" hidden="1" thickBot="1" x14ac:dyDescent="0.25">
      <c r="A561" s="49" t="s">
        <v>54</v>
      </c>
      <c r="B561" s="49"/>
      <c r="C561" s="49"/>
      <c r="D561" s="49"/>
      <c r="E561" s="20"/>
      <c r="F561" s="21"/>
      <c r="G561" s="23">
        <f>SUM(G548:G560)</f>
        <v>93659600</v>
      </c>
      <c r="H561" s="23">
        <f t="shared" ref="H561:V561" si="304">SUM(H548:H560)</f>
        <v>16195000</v>
      </c>
      <c r="I561" s="23">
        <f t="shared" si="304"/>
        <v>493000</v>
      </c>
      <c r="J561" s="23">
        <f t="shared" si="304"/>
        <v>110347600</v>
      </c>
      <c r="K561" s="20"/>
      <c r="L561" s="23"/>
      <c r="M561" s="23">
        <f t="shared" si="304"/>
        <v>89917600</v>
      </c>
      <c r="N561" s="23">
        <f t="shared" si="304"/>
        <v>16195000</v>
      </c>
      <c r="O561" s="23">
        <f t="shared" si="304"/>
        <v>493000</v>
      </c>
      <c r="P561" s="23">
        <f t="shared" si="304"/>
        <v>106605600</v>
      </c>
      <c r="Q561" s="20"/>
      <c r="R561" s="23"/>
      <c r="S561" s="23">
        <f t="shared" si="304"/>
        <v>89917600</v>
      </c>
      <c r="T561" s="23">
        <f t="shared" si="304"/>
        <v>16195000</v>
      </c>
      <c r="U561" s="23">
        <f t="shared" si="304"/>
        <v>493000</v>
      </c>
      <c r="V561" s="23">
        <f t="shared" si="304"/>
        <v>106605600</v>
      </c>
    </row>
    <row r="562" spans="1:22" ht="53.25" hidden="1" thickBot="1" x14ac:dyDescent="0.25">
      <c r="A562" s="49" t="s">
        <v>169</v>
      </c>
      <c r="B562" s="49" t="s">
        <v>16</v>
      </c>
      <c r="C562" s="49" t="s">
        <v>21</v>
      </c>
      <c r="D562" s="49" t="s">
        <v>18</v>
      </c>
      <c r="E562" s="20">
        <v>1000</v>
      </c>
      <c r="F562" s="21">
        <v>1602.76</v>
      </c>
      <c r="G562" s="21">
        <v>1602760</v>
      </c>
      <c r="H562" s="21">
        <v>3800</v>
      </c>
      <c r="I562" s="21">
        <v>5940</v>
      </c>
      <c r="J562" s="21">
        <v>1612500</v>
      </c>
      <c r="K562" s="20">
        <v>1000</v>
      </c>
      <c r="L562" s="21">
        <v>1664.4</v>
      </c>
      <c r="M562" s="21">
        <f>P562-O562-N562</f>
        <v>1664400</v>
      </c>
      <c r="N562" s="21">
        <v>3800</v>
      </c>
      <c r="O562" s="21">
        <v>6300</v>
      </c>
      <c r="P562" s="21">
        <v>1674500</v>
      </c>
      <c r="Q562" s="20">
        <v>1000</v>
      </c>
      <c r="R562" s="21">
        <v>1664.4</v>
      </c>
      <c r="S562" s="21">
        <f>V562-U562-T562</f>
        <v>1664400</v>
      </c>
      <c r="T562" s="21">
        <v>3800</v>
      </c>
      <c r="U562" s="21">
        <v>6300</v>
      </c>
      <c r="V562" s="21">
        <v>1674500</v>
      </c>
    </row>
    <row r="563" spans="1:22" ht="53.25" hidden="1" thickBot="1" x14ac:dyDescent="0.25">
      <c r="A563" s="49" t="s">
        <v>169</v>
      </c>
      <c r="B563" s="49" t="s">
        <v>29</v>
      </c>
      <c r="C563" s="49" t="s">
        <v>70</v>
      </c>
      <c r="D563" s="49" t="s">
        <v>71</v>
      </c>
      <c r="E563" s="20">
        <v>3550</v>
      </c>
      <c r="F563" s="21">
        <v>24900</v>
      </c>
      <c r="G563" s="21">
        <v>88395000</v>
      </c>
      <c r="H563" s="21">
        <v>0</v>
      </c>
      <c r="I563" s="21">
        <v>0</v>
      </c>
      <c r="J563" s="21">
        <v>88395000</v>
      </c>
      <c r="K563" s="20">
        <v>3550</v>
      </c>
      <c r="L563" s="21">
        <v>24900</v>
      </c>
      <c r="M563" s="21">
        <v>88395000</v>
      </c>
      <c r="N563" s="21">
        <v>0</v>
      </c>
      <c r="O563" s="21">
        <v>0</v>
      </c>
      <c r="P563" s="21">
        <v>88395000</v>
      </c>
      <c r="Q563" s="20">
        <v>3550</v>
      </c>
      <c r="R563" s="21">
        <v>24900</v>
      </c>
      <c r="S563" s="21">
        <v>88395000</v>
      </c>
      <c r="T563" s="21">
        <v>0</v>
      </c>
      <c r="U563" s="21">
        <v>0</v>
      </c>
      <c r="V563" s="21">
        <v>88395000</v>
      </c>
    </row>
    <row r="564" spans="1:22" ht="13.5" hidden="1" thickBot="1" x14ac:dyDescent="0.25">
      <c r="A564" s="49" t="s">
        <v>54</v>
      </c>
      <c r="B564" s="49"/>
      <c r="C564" s="49"/>
      <c r="D564" s="49"/>
      <c r="E564" s="20"/>
      <c r="F564" s="21"/>
      <c r="G564" s="23">
        <f>SUM(G562:G563)</f>
        <v>89997760</v>
      </c>
      <c r="H564" s="23">
        <f t="shared" ref="H564:V564" si="305">SUM(H562:H563)</f>
        <v>3800</v>
      </c>
      <c r="I564" s="23">
        <f t="shared" si="305"/>
        <v>5940</v>
      </c>
      <c r="J564" s="23">
        <f t="shared" si="305"/>
        <v>90007500</v>
      </c>
      <c r="K564" s="20"/>
      <c r="L564" s="23"/>
      <c r="M564" s="23">
        <f t="shared" si="305"/>
        <v>90059400</v>
      </c>
      <c r="N564" s="23">
        <f t="shared" si="305"/>
        <v>3800</v>
      </c>
      <c r="O564" s="23">
        <f t="shared" si="305"/>
        <v>6300</v>
      </c>
      <c r="P564" s="23">
        <f t="shared" si="305"/>
        <v>90069500</v>
      </c>
      <c r="Q564" s="20"/>
      <c r="R564" s="23"/>
      <c r="S564" s="23">
        <f t="shared" si="305"/>
        <v>90059400</v>
      </c>
      <c r="T564" s="23">
        <f t="shared" si="305"/>
        <v>3800</v>
      </c>
      <c r="U564" s="23">
        <f t="shared" si="305"/>
        <v>6300</v>
      </c>
      <c r="V564" s="23">
        <f t="shared" si="305"/>
        <v>90069500</v>
      </c>
    </row>
    <row r="565" spans="1:22" ht="42.75" hidden="1" thickBot="1" x14ac:dyDescent="0.25">
      <c r="A565" s="49" t="s">
        <v>170</v>
      </c>
      <c r="B565" s="49" t="s">
        <v>16</v>
      </c>
      <c r="C565" s="49" t="s">
        <v>60</v>
      </c>
      <c r="D565" s="49" t="s">
        <v>61</v>
      </c>
      <c r="E565" s="20">
        <v>4200</v>
      </c>
      <c r="F565" s="21">
        <v>5200</v>
      </c>
      <c r="G565" s="21">
        <v>21840000</v>
      </c>
      <c r="H565" s="21">
        <v>0</v>
      </c>
      <c r="I565" s="21">
        <v>0</v>
      </c>
      <c r="J565" s="21">
        <v>21840000</v>
      </c>
      <c r="K565" s="20">
        <v>4200</v>
      </c>
      <c r="L565" s="21">
        <v>5200</v>
      </c>
      <c r="M565" s="21">
        <v>21840000</v>
      </c>
      <c r="N565" s="21">
        <v>0</v>
      </c>
      <c r="O565" s="21">
        <v>0</v>
      </c>
      <c r="P565" s="21">
        <v>21840000</v>
      </c>
      <c r="Q565" s="20">
        <v>4200</v>
      </c>
      <c r="R565" s="21">
        <v>5200</v>
      </c>
      <c r="S565" s="21">
        <v>21840000</v>
      </c>
      <c r="T565" s="21">
        <v>0</v>
      </c>
      <c r="U565" s="21">
        <v>0</v>
      </c>
      <c r="V565" s="21">
        <v>21840000</v>
      </c>
    </row>
    <row r="566" spans="1:22" ht="42.75" hidden="1" thickBot="1" x14ac:dyDescent="0.25">
      <c r="A566" s="49" t="s">
        <v>170</v>
      </c>
      <c r="B566" s="49" t="s">
        <v>16</v>
      </c>
      <c r="C566" s="49" t="s">
        <v>21</v>
      </c>
      <c r="D566" s="49" t="s">
        <v>18</v>
      </c>
      <c r="E566" s="20">
        <v>808</v>
      </c>
      <c r="F566" s="21">
        <v>1361.39</v>
      </c>
      <c r="G566" s="21">
        <v>1100000</v>
      </c>
      <c r="H566" s="21">
        <v>0</v>
      </c>
      <c r="I566" s="21">
        <v>0</v>
      </c>
      <c r="J566" s="21">
        <v>1100000</v>
      </c>
      <c r="K566" s="20">
        <v>808</v>
      </c>
      <c r="L566" s="21">
        <v>1361.39</v>
      </c>
      <c r="M566" s="21">
        <v>1100000</v>
      </c>
      <c r="N566" s="21">
        <v>0</v>
      </c>
      <c r="O566" s="21">
        <v>0</v>
      </c>
      <c r="P566" s="21">
        <v>1100000</v>
      </c>
      <c r="Q566" s="20">
        <v>808</v>
      </c>
      <c r="R566" s="21">
        <v>1361.39</v>
      </c>
      <c r="S566" s="21">
        <v>1100000</v>
      </c>
      <c r="T566" s="21">
        <v>0</v>
      </c>
      <c r="U566" s="21">
        <v>0</v>
      </c>
      <c r="V566" s="21">
        <v>1100000</v>
      </c>
    </row>
    <row r="567" spans="1:22" ht="53.25" hidden="1" thickBot="1" x14ac:dyDescent="0.25">
      <c r="A567" s="49" t="s">
        <v>170</v>
      </c>
      <c r="B567" s="49" t="s">
        <v>16</v>
      </c>
      <c r="C567" s="49" t="s">
        <v>27</v>
      </c>
      <c r="D567" s="49" t="s">
        <v>28</v>
      </c>
      <c r="E567" s="20">
        <v>325</v>
      </c>
      <c r="F567" s="21">
        <v>68824.31</v>
      </c>
      <c r="G567" s="21">
        <v>22367900</v>
      </c>
      <c r="H567" s="21">
        <v>1000000</v>
      </c>
      <c r="I567" s="21">
        <v>179600</v>
      </c>
      <c r="J567" s="21">
        <v>23547500</v>
      </c>
      <c r="K567" s="20">
        <v>325</v>
      </c>
      <c r="L567" s="21">
        <v>68639.69</v>
      </c>
      <c r="M567" s="21">
        <v>22307900</v>
      </c>
      <c r="N567" s="21">
        <v>1300000</v>
      </c>
      <c r="O567" s="21">
        <v>179600</v>
      </c>
      <c r="P567" s="21">
        <v>23787500</v>
      </c>
      <c r="Q567" s="20">
        <v>325</v>
      </c>
      <c r="R567" s="21">
        <v>68639.69</v>
      </c>
      <c r="S567" s="21">
        <v>22307900</v>
      </c>
      <c r="T567" s="21">
        <v>1300000</v>
      </c>
      <c r="U567" s="21">
        <v>179600</v>
      </c>
      <c r="V567" s="21">
        <v>23787500</v>
      </c>
    </row>
    <row r="568" spans="1:22" ht="13.5" hidden="1" thickBot="1" x14ac:dyDescent="0.25">
      <c r="A568" s="49" t="s">
        <v>54</v>
      </c>
      <c r="B568" s="49"/>
      <c r="C568" s="49"/>
      <c r="D568" s="49"/>
      <c r="E568" s="20"/>
      <c r="F568" s="21"/>
      <c r="G568" s="23">
        <f>SUM(G565:G567)</f>
        <v>45307900</v>
      </c>
      <c r="H568" s="23">
        <f t="shared" ref="H568:V568" si="306">SUM(H565:H567)</f>
        <v>1000000</v>
      </c>
      <c r="I568" s="23">
        <f t="shared" si="306"/>
        <v>179600</v>
      </c>
      <c r="J568" s="23">
        <f t="shared" si="306"/>
        <v>46487500</v>
      </c>
      <c r="K568" s="20"/>
      <c r="L568" s="23"/>
      <c r="M568" s="23">
        <f t="shared" si="306"/>
        <v>45247900</v>
      </c>
      <c r="N568" s="23">
        <f t="shared" si="306"/>
        <v>1300000</v>
      </c>
      <c r="O568" s="23">
        <f t="shared" si="306"/>
        <v>179600</v>
      </c>
      <c r="P568" s="23">
        <f t="shared" si="306"/>
        <v>46727500</v>
      </c>
      <c r="Q568" s="20"/>
      <c r="R568" s="23"/>
      <c r="S568" s="23">
        <f t="shared" si="306"/>
        <v>45247900</v>
      </c>
      <c r="T568" s="23">
        <f t="shared" si="306"/>
        <v>1300000</v>
      </c>
      <c r="U568" s="23">
        <f t="shared" si="306"/>
        <v>179600</v>
      </c>
      <c r="V568" s="23">
        <f t="shared" si="306"/>
        <v>46727500</v>
      </c>
    </row>
    <row r="569" spans="1:22" ht="42.75" hidden="1" thickBot="1" x14ac:dyDescent="0.25">
      <c r="A569" s="49" t="s">
        <v>171</v>
      </c>
      <c r="B569" s="49" t="s">
        <v>16</v>
      </c>
      <c r="C569" s="49" t="s">
        <v>17</v>
      </c>
      <c r="D569" s="49" t="s">
        <v>18</v>
      </c>
      <c r="E569" s="20">
        <v>100</v>
      </c>
      <c r="F569" s="21">
        <v>414</v>
      </c>
      <c r="G569" s="21">
        <v>41400</v>
      </c>
      <c r="H569" s="21">
        <v>0</v>
      </c>
      <c r="I569" s="21">
        <v>0</v>
      </c>
      <c r="J569" s="21">
        <v>41400</v>
      </c>
      <c r="K569" s="20">
        <v>100</v>
      </c>
      <c r="L569" s="21">
        <v>414.2</v>
      </c>
      <c r="M569" s="21">
        <v>41420</v>
      </c>
      <c r="N569" s="21">
        <v>0</v>
      </c>
      <c r="O569" s="21">
        <v>0</v>
      </c>
      <c r="P569" s="21">
        <v>41420</v>
      </c>
      <c r="Q569" s="20">
        <v>100</v>
      </c>
      <c r="R569" s="21">
        <v>414.2</v>
      </c>
      <c r="S569" s="21">
        <v>41420</v>
      </c>
      <c r="T569" s="21">
        <v>0</v>
      </c>
      <c r="U569" s="21">
        <v>0</v>
      </c>
      <c r="V569" s="21">
        <v>41420</v>
      </c>
    </row>
    <row r="570" spans="1:22" ht="32.25" hidden="1" thickBot="1" x14ac:dyDescent="0.25">
      <c r="A570" s="49" t="s">
        <v>171</v>
      </c>
      <c r="B570" s="49" t="s">
        <v>16</v>
      </c>
      <c r="C570" s="49" t="s">
        <v>60</v>
      </c>
      <c r="D570" s="49" t="s">
        <v>61</v>
      </c>
      <c r="E570" s="20">
        <v>1750</v>
      </c>
      <c r="F570" s="21">
        <v>4249.66</v>
      </c>
      <c r="G570" s="21">
        <v>7436900</v>
      </c>
      <c r="H570" s="21">
        <v>0</v>
      </c>
      <c r="I570" s="21">
        <v>0</v>
      </c>
      <c r="J570" s="21">
        <v>7436900</v>
      </c>
      <c r="K570" s="20">
        <v>1750</v>
      </c>
      <c r="L570" s="21">
        <v>4227.55</v>
      </c>
      <c r="M570" s="21">
        <v>7398210</v>
      </c>
      <c r="N570" s="21"/>
      <c r="O570" s="21">
        <v>0</v>
      </c>
      <c r="P570" s="21">
        <v>7398210</v>
      </c>
      <c r="Q570" s="20">
        <v>1750</v>
      </c>
      <c r="R570" s="21">
        <v>4227.55</v>
      </c>
      <c r="S570" s="21">
        <v>7398210</v>
      </c>
      <c r="T570" s="21">
        <v>0</v>
      </c>
      <c r="U570" s="21">
        <v>0</v>
      </c>
      <c r="V570" s="21">
        <v>7398210</v>
      </c>
    </row>
    <row r="571" spans="1:22" ht="42.75" hidden="1" thickBot="1" x14ac:dyDescent="0.25">
      <c r="A571" s="49" t="s">
        <v>171</v>
      </c>
      <c r="B571" s="49" t="s">
        <v>16</v>
      </c>
      <c r="C571" s="49" t="s">
        <v>19</v>
      </c>
      <c r="D571" s="49" t="s">
        <v>20</v>
      </c>
      <c r="E571" s="20">
        <v>102</v>
      </c>
      <c r="F571" s="21">
        <v>10412.200000000001</v>
      </c>
      <c r="G571" s="21">
        <v>1062044.3999999999</v>
      </c>
      <c r="H571" s="21">
        <v>0</v>
      </c>
      <c r="I571" s="21">
        <v>0</v>
      </c>
      <c r="J571" s="21">
        <v>1062044.3999999999</v>
      </c>
      <c r="K571" s="20">
        <v>102</v>
      </c>
      <c r="L571" s="21">
        <v>9500.2000000000007</v>
      </c>
      <c r="M571" s="21">
        <v>969020.4</v>
      </c>
      <c r="N571" s="21">
        <v>0</v>
      </c>
      <c r="O571" s="21">
        <v>0</v>
      </c>
      <c r="P571" s="21">
        <v>969020.4</v>
      </c>
      <c r="Q571" s="20">
        <v>102</v>
      </c>
      <c r="R571" s="21">
        <v>9500.2000000000007</v>
      </c>
      <c r="S571" s="21">
        <v>969020.4</v>
      </c>
      <c r="T571" s="21">
        <v>0</v>
      </c>
      <c r="U571" s="21">
        <v>0</v>
      </c>
      <c r="V571" s="21">
        <v>969020.4</v>
      </c>
    </row>
    <row r="572" spans="1:22" ht="42.75" hidden="1" thickBot="1" x14ac:dyDescent="0.25">
      <c r="A572" s="49" t="s">
        <v>171</v>
      </c>
      <c r="B572" s="49" t="s">
        <v>16</v>
      </c>
      <c r="C572" s="49" t="s">
        <v>50</v>
      </c>
      <c r="D572" s="49" t="s">
        <v>18</v>
      </c>
      <c r="E572" s="20">
        <v>15600</v>
      </c>
      <c r="F572" s="21">
        <v>2103.0100000000002</v>
      </c>
      <c r="G572" s="21">
        <v>32806917.149999999</v>
      </c>
      <c r="H572" s="21">
        <v>2743600</v>
      </c>
      <c r="I572" s="21">
        <v>1053200</v>
      </c>
      <c r="J572" s="21">
        <v>36603717.149999999</v>
      </c>
      <c r="K572" s="20">
        <v>15600</v>
      </c>
      <c r="L572" s="21">
        <v>2098.1</v>
      </c>
      <c r="M572" s="21">
        <v>32730363.870000001</v>
      </c>
      <c r="N572" s="21">
        <v>2743600</v>
      </c>
      <c r="O572" s="21">
        <v>495000</v>
      </c>
      <c r="P572" s="21">
        <v>35968963.869999997</v>
      </c>
      <c r="Q572" s="20">
        <v>15600</v>
      </c>
      <c r="R572" s="21">
        <v>2098.1</v>
      </c>
      <c r="S572" s="21">
        <v>32730363.870000001</v>
      </c>
      <c r="T572" s="21">
        <v>2743600</v>
      </c>
      <c r="U572" s="21">
        <v>495000</v>
      </c>
      <c r="V572" s="21">
        <v>35968963.869999997</v>
      </c>
    </row>
    <row r="573" spans="1:22" ht="42.75" hidden="1" thickBot="1" x14ac:dyDescent="0.25">
      <c r="A573" s="49" t="s">
        <v>171</v>
      </c>
      <c r="B573" s="49" t="s">
        <v>16</v>
      </c>
      <c r="C573" s="49" t="s">
        <v>51</v>
      </c>
      <c r="D573" s="49" t="s">
        <v>22</v>
      </c>
      <c r="E573" s="20">
        <v>609</v>
      </c>
      <c r="F573" s="21">
        <v>3045.69</v>
      </c>
      <c r="G573" s="21">
        <v>1854825.21</v>
      </c>
      <c r="H573" s="21">
        <v>0</v>
      </c>
      <c r="I573" s="21">
        <v>0</v>
      </c>
      <c r="J573" s="21">
        <v>1854825.21</v>
      </c>
      <c r="K573" s="20">
        <v>609</v>
      </c>
      <c r="L573" s="21">
        <v>2892.21</v>
      </c>
      <c r="M573" s="21">
        <v>1761355.89</v>
      </c>
      <c r="N573" s="21">
        <v>0</v>
      </c>
      <c r="O573" s="21">
        <v>0</v>
      </c>
      <c r="P573" s="21">
        <v>1761355.89</v>
      </c>
      <c r="Q573" s="20">
        <v>609</v>
      </c>
      <c r="R573" s="21">
        <v>2892.21</v>
      </c>
      <c r="S573" s="21">
        <v>1761355.89</v>
      </c>
      <c r="T573" s="21">
        <v>0</v>
      </c>
      <c r="U573" s="21">
        <v>0</v>
      </c>
      <c r="V573" s="21">
        <v>1761355.89</v>
      </c>
    </row>
    <row r="574" spans="1:22" ht="42.75" hidden="1" thickBot="1" x14ac:dyDescent="0.25">
      <c r="A574" s="49" t="s">
        <v>171</v>
      </c>
      <c r="B574" s="49" t="s">
        <v>16</v>
      </c>
      <c r="C574" s="49" t="s">
        <v>52</v>
      </c>
      <c r="D574" s="49" t="s">
        <v>22</v>
      </c>
      <c r="E574" s="20">
        <v>610</v>
      </c>
      <c r="F574" s="21">
        <v>3037.5</v>
      </c>
      <c r="G574" s="21">
        <v>1852873.3</v>
      </c>
      <c r="H574" s="21">
        <v>0</v>
      </c>
      <c r="I574" s="21">
        <v>0</v>
      </c>
      <c r="J574" s="21">
        <v>1852873.3</v>
      </c>
      <c r="K574" s="20">
        <v>610</v>
      </c>
      <c r="L574" s="21">
        <v>2275.54</v>
      </c>
      <c r="M574" s="21">
        <v>1388079.4</v>
      </c>
      <c r="N574" s="21">
        <v>0</v>
      </c>
      <c r="O574" s="21"/>
      <c r="P574" s="21">
        <v>1388079.4</v>
      </c>
      <c r="Q574" s="20">
        <v>610</v>
      </c>
      <c r="R574" s="21">
        <v>2275.54</v>
      </c>
      <c r="S574" s="21">
        <v>1388079.4</v>
      </c>
      <c r="T574" s="21">
        <v>0</v>
      </c>
      <c r="U574" s="21">
        <v>0</v>
      </c>
      <c r="V574" s="21">
        <v>1388079.4</v>
      </c>
    </row>
    <row r="575" spans="1:22" ht="42.75" hidden="1" thickBot="1" x14ac:dyDescent="0.25">
      <c r="A575" s="49" t="s">
        <v>171</v>
      </c>
      <c r="B575" s="49" t="s">
        <v>16</v>
      </c>
      <c r="C575" s="25" t="s">
        <v>185</v>
      </c>
      <c r="D575" s="49" t="s">
        <v>22</v>
      </c>
      <c r="E575" s="20">
        <v>1763</v>
      </c>
      <c r="F575" s="21">
        <v>1928.52</v>
      </c>
      <c r="G575" s="21">
        <v>3399980.76</v>
      </c>
      <c r="H575" s="21">
        <v>0</v>
      </c>
      <c r="I575" s="21">
        <v>0</v>
      </c>
      <c r="J575" s="21">
        <v>3399980.76</v>
      </c>
      <c r="K575" s="20">
        <v>1763</v>
      </c>
      <c r="L575" s="21">
        <v>1716.52</v>
      </c>
      <c r="M575" s="21">
        <v>3026224.76</v>
      </c>
      <c r="N575" s="21">
        <v>0</v>
      </c>
      <c r="O575" s="21">
        <v>0</v>
      </c>
      <c r="P575" s="21">
        <v>3026224.76</v>
      </c>
      <c r="Q575" s="20">
        <v>1763</v>
      </c>
      <c r="R575" s="21">
        <v>1716.52</v>
      </c>
      <c r="S575" s="21">
        <v>3026224.76</v>
      </c>
      <c r="T575" s="21">
        <v>0</v>
      </c>
      <c r="U575" s="21">
        <v>0</v>
      </c>
      <c r="V575" s="21">
        <v>3026224.76</v>
      </c>
    </row>
    <row r="576" spans="1:22" ht="42.75" hidden="1" thickBot="1" x14ac:dyDescent="0.25">
      <c r="A576" s="49" t="s">
        <v>171</v>
      </c>
      <c r="B576" s="49" t="s">
        <v>16</v>
      </c>
      <c r="C576" s="49" t="s">
        <v>48</v>
      </c>
      <c r="D576" s="49" t="s">
        <v>22</v>
      </c>
      <c r="E576" s="20">
        <v>2444</v>
      </c>
      <c r="F576" s="21">
        <v>1818.72</v>
      </c>
      <c r="G576" s="21">
        <v>4444951.68</v>
      </c>
      <c r="H576" s="21">
        <v>0</v>
      </c>
      <c r="I576" s="21">
        <v>0</v>
      </c>
      <c r="J576" s="21">
        <v>4444951.68</v>
      </c>
      <c r="K576" s="20">
        <v>2444</v>
      </c>
      <c r="L576" s="21">
        <v>1614.72</v>
      </c>
      <c r="M576" s="21">
        <v>3946375.68</v>
      </c>
      <c r="N576" s="21">
        <v>0</v>
      </c>
      <c r="O576" s="21">
        <v>0</v>
      </c>
      <c r="P576" s="21">
        <v>3946375.68</v>
      </c>
      <c r="Q576" s="20">
        <v>2444</v>
      </c>
      <c r="R576" s="21">
        <v>1614.72</v>
      </c>
      <c r="S576" s="21">
        <v>3946375.68</v>
      </c>
      <c r="T576" s="21">
        <v>0</v>
      </c>
      <c r="U576" s="21">
        <v>0</v>
      </c>
      <c r="V576" s="21">
        <v>3946375.68</v>
      </c>
    </row>
    <row r="577" spans="1:22" ht="42.75" hidden="1" thickBot="1" x14ac:dyDescent="0.25">
      <c r="A577" s="49" t="s">
        <v>171</v>
      </c>
      <c r="B577" s="49" t="s">
        <v>16</v>
      </c>
      <c r="C577" s="49" t="s">
        <v>49</v>
      </c>
      <c r="D577" s="49" t="s">
        <v>22</v>
      </c>
      <c r="E577" s="20">
        <v>1750</v>
      </c>
      <c r="F577" s="21">
        <v>2099.89</v>
      </c>
      <c r="G577" s="21">
        <v>3674807.5</v>
      </c>
      <c r="H577" s="21">
        <v>0</v>
      </c>
      <c r="I577" s="21">
        <v>0</v>
      </c>
      <c r="J577" s="21">
        <v>3674807.5</v>
      </c>
      <c r="K577" s="20">
        <v>1750</v>
      </c>
      <c r="L577" s="21">
        <v>1813</v>
      </c>
      <c r="M577" s="21">
        <v>3172760</v>
      </c>
      <c r="N577" s="21">
        <v>0</v>
      </c>
      <c r="O577" s="21">
        <v>0</v>
      </c>
      <c r="P577" s="21">
        <v>3172760</v>
      </c>
      <c r="Q577" s="20">
        <v>1750</v>
      </c>
      <c r="R577" s="21">
        <v>1813</v>
      </c>
      <c r="S577" s="21">
        <v>3172760</v>
      </c>
      <c r="T577" s="21">
        <v>0</v>
      </c>
      <c r="U577" s="21">
        <v>0</v>
      </c>
      <c r="V577" s="21">
        <v>3172760</v>
      </c>
    </row>
    <row r="578" spans="1:22" ht="74.25" hidden="1" thickBot="1" x14ac:dyDescent="0.25">
      <c r="A578" s="49" t="s">
        <v>171</v>
      </c>
      <c r="B578" s="49" t="s">
        <v>16</v>
      </c>
      <c r="C578" s="49" t="s">
        <v>23</v>
      </c>
      <c r="D578" s="49" t="s">
        <v>24</v>
      </c>
      <c r="E578" s="20">
        <v>144</v>
      </c>
      <c r="F578" s="21">
        <v>6400</v>
      </c>
      <c r="G578" s="21">
        <v>921600</v>
      </c>
      <c r="H578" s="21">
        <v>0</v>
      </c>
      <c r="I578" s="21">
        <v>0</v>
      </c>
      <c r="J578" s="21">
        <v>921600</v>
      </c>
      <c r="K578" s="20">
        <v>144</v>
      </c>
      <c r="L578" s="21">
        <v>6401.38</v>
      </c>
      <c r="M578" s="21">
        <v>921800</v>
      </c>
      <c r="N578" s="21">
        <v>0</v>
      </c>
      <c r="O578" s="21">
        <v>0</v>
      </c>
      <c r="P578" s="21">
        <v>921800</v>
      </c>
      <c r="Q578" s="20">
        <v>144</v>
      </c>
      <c r="R578" s="21">
        <v>6401.38</v>
      </c>
      <c r="S578" s="21">
        <v>921800</v>
      </c>
      <c r="T578" s="21">
        <v>0</v>
      </c>
      <c r="U578" s="21">
        <v>0</v>
      </c>
      <c r="V578" s="21">
        <v>921800</v>
      </c>
    </row>
    <row r="579" spans="1:22" ht="53.25" hidden="1" thickBot="1" x14ac:dyDescent="0.25">
      <c r="A579" s="49" t="s">
        <v>171</v>
      </c>
      <c r="B579" s="49" t="s">
        <v>16</v>
      </c>
      <c r="C579" s="49" t="s">
        <v>27</v>
      </c>
      <c r="D579" s="49" t="s">
        <v>28</v>
      </c>
      <c r="E579" s="20">
        <v>20</v>
      </c>
      <c r="F579" s="21">
        <v>37500</v>
      </c>
      <c r="G579" s="21">
        <v>750000</v>
      </c>
      <c r="H579" s="21">
        <v>0</v>
      </c>
      <c r="I579" s="21">
        <v>0</v>
      </c>
      <c r="J579" s="21">
        <v>750000</v>
      </c>
      <c r="K579" s="20">
        <v>20</v>
      </c>
      <c r="L579" s="21">
        <v>39499.5</v>
      </c>
      <c r="M579" s="21">
        <v>789990</v>
      </c>
      <c r="N579" s="21">
        <v>0</v>
      </c>
      <c r="O579" s="21">
        <v>0</v>
      </c>
      <c r="P579" s="21">
        <v>789990</v>
      </c>
      <c r="Q579" s="20">
        <v>20</v>
      </c>
      <c r="R579" s="21">
        <v>39499.5</v>
      </c>
      <c r="S579" s="21">
        <v>789990</v>
      </c>
      <c r="T579" s="21">
        <v>0</v>
      </c>
      <c r="U579" s="21">
        <v>0</v>
      </c>
      <c r="V579" s="21">
        <v>789990</v>
      </c>
    </row>
    <row r="580" spans="1:22" ht="42.75" hidden="1" thickBot="1" x14ac:dyDescent="0.25">
      <c r="A580" s="49" t="s">
        <v>171</v>
      </c>
      <c r="B580" s="49" t="s">
        <v>29</v>
      </c>
      <c r="C580" s="49" t="s">
        <v>70</v>
      </c>
      <c r="D580" s="49" t="s">
        <v>71</v>
      </c>
      <c r="E580" s="20">
        <v>100</v>
      </c>
      <c r="F580" s="21">
        <v>24900</v>
      </c>
      <c r="G580" s="21">
        <v>2490000</v>
      </c>
      <c r="H580" s="21">
        <v>0</v>
      </c>
      <c r="I580" s="21">
        <v>0</v>
      </c>
      <c r="J580" s="21">
        <v>2490000</v>
      </c>
      <c r="K580" s="20">
        <v>100</v>
      </c>
      <c r="L580" s="21">
        <v>24900</v>
      </c>
      <c r="M580" s="21">
        <v>2490000</v>
      </c>
      <c r="N580" s="21">
        <v>0</v>
      </c>
      <c r="O580" s="21">
        <v>0</v>
      </c>
      <c r="P580" s="21">
        <v>2490000</v>
      </c>
      <c r="Q580" s="20">
        <v>100</v>
      </c>
      <c r="R580" s="21">
        <v>24900</v>
      </c>
      <c r="S580" s="21">
        <v>2490000</v>
      </c>
      <c r="T580" s="21">
        <v>0</v>
      </c>
      <c r="U580" s="21">
        <v>0</v>
      </c>
      <c r="V580" s="21">
        <v>2490000</v>
      </c>
    </row>
    <row r="581" spans="1:22" ht="32.25" hidden="1" thickBot="1" x14ac:dyDescent="0.25">
      <c r="A581" s="49" t="s">
        <v>171</v>
      </c>
      <c r="B581" s="49" t="s">
        <v>29</v>
      </c>
      <c r="C581" s="49" t="s">
        <v>30</v>
      </c>
      <c r="D581" s="49" t="s">
        <v>31</v>
      </c>
      <c r="E581" s="20">
        <v>559</v>
      </c>
      <c r="F581" s="21">
        <v>11963.33</v>
      </c>
      <c r="G581" s="21">
        <v>6687500</v>
      </c>
      <c r="H581" s="21">
        <v>0</v>
      </c>
      <c r="I581" s="21">
        <v>0</v>
      </c>
      <c r="J581" s="21">
        <v>6687500</v>
      </c>
      <c r="K581" s="20">
        <v>559</v>
      </c>
      <c r="L581" s="21">
        <v>11963.33</v>
      </c>
      <c r="M581" s="21">
        <v>6687500</v>
      </c>
      <c r="N581" s="21">
        <v>0</v>
      </c>
      <c r="O581" s="21">
        <v>0</v>
      </c>
      <c r="P581" s="21">
        <v>6687500</v>
      </c>
      <c r="Q581" s="20">
        <v>559</v>
      </c>
      <c r="R581" s="21">
        <v>11963.33</v>
      </c>
      <c r="S581" s="21">
        <v>6687500</v>
      </c>
      <c r="T581" s="21">
        <v>0</v>
      </c>
      <c r="U581" s="21">
        <v>0</v>
      </c>
      <c r="V581" s="21">
        <v>6687500</v>
      </c>
    </row>
    <row r="582" spans="1:22" ht="32.25" hidden="1" thickBot="1" x14ac:dyDescent="0.25">
      <c r="A582" s="49" t="s">
        <v>171</v>
      </c>
      <c r="B582" s="49" t="s">
        <v>29</v>
      </c>
      <c r="C582" s="49" t="s">
        <v>30</v>
      </c>
      <c r="D582" s="49" t="s">
        <v>31</v>
      </c>
      <c r="E582" s="20">
        <v>80</v>
      </c>
      <c r="F582" s="21">
        <v>4720</v>
      </c>
      <c r="G582" s="21">
        <v>377600</v>
      </c>
      <c r="H582" s="21">
        <v>0</v>
      </c>
      <c r="I582" s="21">
        <v>0</v>
      </c>
      <c r="J582" s="21">
        <v>377600</v>
      </c>
      <c r="K582" s="20">
        <v>80</v>
      </c>
      <c r="L582" s="21">
        <v>4720</v>
      </c>
      <c r="M582" s="21">
        <v>377600</v>
      </c>
      <c r="N582" s="21">
        <v>0</v>
      </c>
      <c r="O582" s="21">
        <v>0</v>
      </c>
      <c r="P582" s="21">
        <v>377600</v>
      </c>
      <c r="Q582" s="20">
        <v>80</v>
      </c>
      <c r="R582" s="21">
        <v>4720</v>
      </c>
      <c r="S582" s="21">
        <v>377600</v>
      </c>
      <c r="T582" s="21">
        <v>0</v>
      </c>
      <c r="U582" s="21">
        <v>0</v>
      </c>
      <c r="V582" s="21">
        <v>377600</v>
      </c>
    </row>
    <row r="583" spans="1:22" ht="13.5" hidden="1" thickBot="1" x14ac:dyDescent="0.25">
      <c r="A583" s="49" t="s">
        <v>54</v>
      </c>
      <c r="B583" s="49"/>
      <c r="C583" s="49"/>
      <c r="D583" s="49"/>
      <c r="E583" s="20"/>
      <c r="F583" s="21"/>
      <c r="G583" s="23">
        <f>SUM(G569:G582)</f>
        <v>67801400</v>
      </c>
      <c r="H583" s="23">
        <f t="shared" ref="H583:V583" si="307">SUM(H569:H582)</f>
        <v>2743600</v>
      </c>
      <c r="I583" s="23">
        <f t="shared" si="307"/>
        <v>1053200</v>
      </c>
      <c r="J583" s="23">
        <f t="shared" si="307"/>
        <v>71598200</v>
      </c>
      <c r="K583" s="20"/>
      <c r="L583" s="23"/>
      <c r="M583" s="23">
        <f t="shared" si="307"/>
        <v>65700700</v>
      </c>
      <c r="N583" s="23">
        <f t="shared" si="307"/>
        <v>2743600</v>
      </c>
      <c r="O583" s="23">
        <f t="shared" si="307"/>
        <v>495000</v>
      </c>
      <c r="P583" s="23">
        <f t="shared" si="307"/>
        <v>68939300</v>
      </c>
      <c r="Q583" s="20"/>
      <c r="R583" s="23"/>
      <c r="S583" s="23">
        <f t="shared" si="307"/>
        <v>65700700</v>
      </c>
      <c r="T583" s="23">
        <f t="shared" si="307"/>
        <v>2743600</v>
      </c>
      <c r="U583" s="23">
        <f t="shared" si="307"/>
        <v>495000</v>
      </c>
      <c r="V583" s="23">
        <f t="shared" si="307"/>
        <v>68939300</v>
      </c>
    </row>
    <row r="584" spans="1:22" ht="42.75" hidden="1" thickBot="1" x14ac:dyDescent="0.25">
      <c r="A584" s="18" t="s">
        <v>172</v>
      </c>
      <c r="B584" s="49" t="s">
        <v>16</v>
      </c>
      <c r="C584" s="49" t="s">
        <v>21</v>
      </c>
      <c r="D584" s="49" t="s">
        <v>18</v>
      </c>
      <c r="E584" s="20">
        <v>360</v>
      </c>
      <c r="F584" s="21">
        <v>9881.11</v>
      </c>
      <c r="G584" s="21">
        <v>3557200</v>
      </c>
      <c r="H584" s="21">
        <v>0</v>
      </c>
      <c r="I584" s="21">
        <v>0</v>
      </c>
      <c r="J584" s="21">
        <v>3557200</v>
      </c>
      <c r="K584" s="20">
        <v>360</v>
      </c>
      <c r="L584" s="21">
        <v>8306.11</v>
      </c>
      <c r="M584" s="21">
        <v>2990200</v>
      </c>
      <c r="N584" s="21">
        <v>0</v>
      </c>
      <c r="O584" s="21">
        <v>0</v>
      </c>
      <c r="P584" s="21">
        <v>2990200</v>
      </c>
      <c r="Q584" s="20">
        <v>360</v>
      </c>
      <c r="R584" s="21">
        <v>8306.11</v>
      </c>
      <c r="S584" s="21">
        <v>2990200</v>
      </c>
      <c r="T584" s="21">
        <v>0</v>
      </c>
      <c r="U584" s="21">
        <v>0</v>
      </c>
      <c r="V584" s="21">
        <v>2990200</v>
      </c>
    </row>
    <row r="585" spans="1:22" ht="53.25" hidden="1" thickBot="1" x14ac:dyDescent="0.25">
      <c r="A585" s="18" t="s">
        <v>172</v>
      </c>
      <c r="B585" s="49" t="s">
        <v>16</v>
      </c>
      <c r="C585" s="49" t="s">
        <v>27</v>
      </c>
      <c r="D585" s="49" t="s">
        <v>28</v>
      </c>
      <c r="E585" s="20">
        <v>50</v>
      </c>
      <c r="F585" s="21">
        <v>409772</v>
      </c>
      <c r="G585" s="21">
        <v>20488600</v>
      </c>
      <c r="H585" s="21">
        <v>304000</v>
      </c>
      <c r="I585" s="21">
        <v>64200</v>
      </c>
      <c r="J585" s="21">
        <v>20856800</v>
      </c>
      <c r="K585" s="20">
        <v>50</v>
      </c>
      <c r="L585" s="21">
        <v>372017.18</v>
      </c>
      <c r="M585" s="21">
        <v>18600859</v>
      </c>
      <c r="N585" s="21">
        <v>304000</v>
      </c>
      <c r="O585" s="21">
        <v>119941</v>
      </c>
      <c r="P585" s="21">
        <v>19024800</v>
      </c>
      <c r="Q585" s="20">
        <v>50</v>
      </c>
      <c r="R585" s="21">
        <v>372017.18</v>
      </c>
      <c r="S585" s="21">
        <v>18600859</v>
      </c>
      <c r="T585" s="21">
        <v>304000</v>
      </c>
      <c r="U585" s="21">
        <v>119941</v>
      </c>
      <c r="V585" s="21">
        <v>19024800</v>
      </c>
    </row>
    <row r="586" spans="1:22" ht="13.5" hidden="1" thickBot="1" x14ac:dyDescent="0.25">
      <c r="A586" s="49" t="s">
        <v>54</v>
      </c>
      <c r="B586" s="49"/>
      <c r="C586" s="49"/>
      <c r="D586" s="49"/>
      <c r="E586" s="20"/>
      <c r="F586" s="21"/>
      <c r="G586" s="23">
        <f>SUM(G584:G585)</f>
        <v>24045800</v>
      </c>
      <c r="H586" s="23">
        <f>SUM(H584:H585)</f>
        <v>304000</v>
      </c>
      <c r="I586" s="23">
        <f>SUM(I584:I585)</f>
        <v>64200</v>
      </c>
      <c r="J586" s="23">
        <f>SUM(J584:J585)</f>
        <v>24414000</v>
      </c>
      <c r="K586" s="20"/>
      <c r="L586" s="23"/>
      <c r="M586" s="23">
        <f>SUM(M584:M585)</f>
        <v>21591059</v>
      </c>
      <c r="N586" s="23">
        <f>SUM(N584:N585)</f>
        <v>304000</v>
      </c>
      <c r="O586" s="23">
        <f>SUM(O584:O585)</f>
        <v>119941</v>
      </c>
      <c r="P586" s="23">
        <f>SUM(P584:P585)</f>
        <v>22015000</v>
      </c>
      <c r="Q586" s="20"/>
      <c r="R586" s="23"/>
      <c r="S586" s="23">
        <f>SUM(S584:S585)</f>
        <v>21591059</v>
      </c>
      <c r="T586" s="23">
        <f>SUM(T584:T585)</f>
        <v>304000</v>
      </c>
      <c r="U586" s="23">
        <f>SUM(U584:U585)</f>
        <v>119941</v>
      </c>
      <c r="V586" s="23">
        <f>SUM(V584:V585)</f>
        <v>22015000</v>
      </c>
    </row>
    <row r="587" spans="1:22" ht="42.75" hidden="1" thickBot="1" x14ac:dyDescent="0.25">
      <c r="A587" s="49" t="s">
        <v>173</v>
      </c>
      <c r="B587" s="49" t="s">
        <v>16</v>
      </c>
      <c r="C587" s="49" t="s">
        <v>21</v>
      </c>
      <c r="D587" s="49" t="s">
        <v>18</v>
      </c>
      <c r="E587" s="20">
        <v>12</v>
      </c>
      <c r="F587" s="21">
        <v>1750</v>
      </c>
      <c r="G587" s="21">
        <v>21000</v>
      </c>
      <c r="H587" s="21">
        <v>0</v>
      </c>
      <c r="I587" s="21">
        <v>0</v>
      </c>
      <c r="J587" s="21">
        <v>21000</v>
      </c>
      <c r="K587" s="20">
        <v>12</v>
      </c>
      <c r="L587" s="21">
        <v>1750</v>
      </c>
      <c r="M587" s="21">
        <v>21000</v>
      </c>
      <c r="N587" s="21">
        <v>0</v>
      </c>
      <c r="O587" s="21">
        <v>0</v>
      </c>
      <c r="P587" s="21">
        <v>21000</v>
      </c>
      <c r="Q587" s="20">
        <v>12</v>
      </c>
      <c r="R587" s="21">
        <v>1750</v>
      </c>
      <c r="S587" s="21">
        <v>21000</v>
      </c>
      <c r="T587" s="21">
        <v>0</v>
      </c>
      <c r="U587" s="21">
        <v>0</v>
      </c>
      <c r="V587" s="21">
        <v>21000</v>
      </c>
    </row>
    <row r="588" spans="1:22" ht="53.25" hidden="1" thickBot="1" x14ac:dyDescent="0.25">
      <c r="A588" s="49" t="s">
        <v>173</v>
      </c>
      <c r="B588" s="49" t="s">
        <v>16</v>
      </c>
      <c r="C588" s="49" t="s">
        <v>27</v>
      </c>
      <c r="D588" s="49" t="s">
        <v>28</v>
      </c>
      <c r="E588" s="20">
        <v>263</v>
      </c>
      <c r="F588" s="21">
        <v>104199.61</v>
      </c>
      <c r="G588" s="21">
        <v>27404497.43</v>
      </c>
      <c r="H588" s="21">
        <v>284000</v>
      </c>
      <c r="I588" s="21">
        <v>433102.57</v>
      </c>
      <c r="J588" s="21">
        <v>28121600</v>
      </c>
      <c r="K588" s="20">
        <v>263</v>
      </c>
      <c r="L588" s="21">
        <v>101975.28</v>
      </c>
      <c r="M588" s="21">
        <v>26819498.640000001</v>
      </c>
      <c r="N588" s="21">
        <v>284000</v>
      </c>
      <c r="O588" s="21">
        <v>433101.36</v>
      </c>
      <c r="P588" s="21">
        <v>27536600</v>
      </c>
      <c r="Q588" s="20">
        <v>263</v>
      </c>
      <c r="R588" s="21">
        <v>101975.28</v>
      </c>
      <c r="S588" s="21">
        <v>26819498.640000001</v>
      </c>
      <c r="T588" s="21">
        <v>284000</v>
      </c>
      <c r="U588" s="21">
        <v>433101.36</v>
      </c>
      <c r="V588" s="21">
        <v>27536600</v>
      </c>
    </row>
    <row r="589" spans="1:22" ht="42.75" hidden="1" thickBot="1" x14ac:dyDescent="0.25">
      <c r="A589" s="49" t="s">
        <v>173</v>
      </c>
      <c r="B589" s="49" t="s">
        <v>29</v>
      </c>
      <c r="C589" s="49" t="s">
        <v>30</v>
      </c>
      <c r="D589" s="49" t="s">
        <v>31</v>
      </c>
      <c r="E589" s="20">
        <v>100</v>
      </c>
      <c r="F589" s="21">
        <v>4720</v>
      </c>
      <c r="G589" s="21">
        <v>472000</v>
      </c>
      <c r="H589" s="21">
        <v>0</v>
      </c>
      <c r="I589" s="21">
        <v>0</v>
      </c>
      <c r="J589" s="21">
        <v>472000</v>
      </c>
      <c r="K589" s="20">
        <v>100</v>
      </c>
      <c r="L589" s="21">
        <v>4720</v>
      </c>
      <c r="M589" s="21">
        <v>472000</v>
      </c>
      <c r="N589" s="21">
        <v>0</v>
      </c>
      <c r="O589" s="21">
        <v>0</v>
      </c>
      <c r="P589" s="21">
        <v>472000</v>
      </c>
      <c r="Q589" s="20">
        <v>100</v>
      </c>
      <c r="R589" s="21">
        <v>4720</v>
      </c>
      <c r="S589" s="21">
        <v>472000</v>
      </c>
      <c r="T589" s="21">
        <v>0</v>
      </c>
      <c r="U589" s="21">
        <v>0</v>
      </c>
      <c r="V589" s="21">
        <v>472000</v>
      </c>
    </row>
    <row r="590" spans="1:22" ht="13.5" hidden="1" thickBot="1" x14ac:dyDescent="0.25">
      <c r="A590" s="49" t="s">
        <v>54</v>
      </c>
      <c r="B590" s="49"/>
      <c r="C590" s="49"/>
      <c r="D590" s="49"/>
      <c r="E590" s="20"/>
      <c r="F590" s="21"/>
      <c r="G590" s="23">
        <f>SUM(G587:G589)</f>
        <v>27897497.43</v>
      </c>
      <c r="H590" s="23">
        <f t="shared" ref="H590:V590" si="308">SUM(H587:H589)</f>
        <v>284000</v>
      </c>
      <c r="I590" s="23">
        <f t="shared" si="308"/>
        <v>433102.57</v>
      </c>
      <c r="J590" s="23">
        <f t="shared" si="308"/>
        <v>28614600</v>
      </c>
      <c r="K590" s="20"/>
      <c r="L590" s="23"/>
      <c r="M590" s="23">
        <f t="shared" si="308"/>
        <v>27312498.640000001</v>
      </c>
      <c r="N590" s="23">
        <f t="shared" si="308"/>
        <v>284000</v>
      </c>
      <c r="O590" s="23">
        <f t="shared" si="308"/>
        <v>433101.36</v>
      </c>
      <c r="P590" s="23">
        <f t="shared" si="308"/>
        <v>28029600</v>
      </c>
      <c r="Q590" s="20"/>
      <c r="R590" s="23"/>
      <c r="S590" s="23">
        <f t="shared" si="308"/>
        <v>27312498.640000001</v>
      </c>
      <c r="T590" s="23">
        <f t="shared" si="308"/>
        <v>284000</v>
      </c>
      <c r="U590" s="23">
        <f t="shared" si="308"/>
        <v>433101.36</v>
      </c>
      <c r="V590" s="23">
        <f t="shared" si="308"/>
        <v>28029600</v>
      </c>
    </row>
    <row r="591" spans="1:22" ht="53.25" hidden="1" thickBot="1" x14ac:dyDescent="0.25">
      <c r="A591" s="49" t="s">
        <v>174</v>
      </c>
      <c r="B591" s="49" t="s">
        <v>16</v>
      </c>
      <c r="C591" s="49" t="s">
        <v>47</v>
      </c>
      <c r="D591" s="49" t="s">
        <v>22</v>
      </c>
      <c r="E591" s="20">
        <v>500</v>
      </c>
      <c r="F591" s="21">
        <v>12375.8</v>
      </c>
      <c r="G591" s="21">
        <v>6187900</v>
      </c>
      <c r="H591" s="21">
        <v>40000</v>
      </c>
      <c r="I591" s="21">
        <v>118400</v>
      </c>
      <c r="J591" s="21">
        <v>6346300</v>
      </c>
      <c r="K591" s="20">
        <v>500</v>
      </c>
      <c r="L591" s="21">
        <v>11595.8</v>
      </c>
      <c r="M591" s="21">
        <v>5797900</v>
      </c>
      <c r="N591" s="21">
        <v>40000</v>
      </c>
      <c r="O591" s="21">
        <v>118400</v>
      </c>
      <c r="P591" s="21">
        <v>5956300</v>
      </c>
      <c r="Q591" s="20">
        <v>500</v>
      </c>
      <c r="R591" s="21">
        <v>11595.8</v>
      </c>
      <c r="S591" s="21">
        <v>5797900</v>
      </c>
      <c r="T591" s="21">
        <v>40000</v>
      </c>
      <c r="U591" s="21">
        <v>118400</v>
      </c>
      <c r="V591" s="21">
        <v>5956300</v>
      </c>
    </row>
    <row r="592" spans="1:22" ht="13.5" hidden="1" thickBot="1" x14ac:dyDescent="0.25">
      <c r="A592" s="49" t="s">
        <v>54</v>
      </c>
      <c r="B592" s="49"/>
      <c r="C592" s="49"/>
      <c r="D592" s="49"/>
      <c r="E592" s="20"/>
      <c r="F592" s="21"/>
      <c r="G592" s="23">
        <f>SUM(G591)</f>
        <v>6187900</v>
      </c>
      <c r="H592" s="23">
        <f t="shared" ref="H592:V592" si="309">SUM(H591)</f>
        <v>40000</v>
      </c>
      <c r="I592" s="23">
        <f t="shared" si="309"/>
        <v>118400</v>
      </c>
      <c r="J592" s="23">
        <f t="shared" si="309"/>
        <v>6346300</v>
      </c>
      <c r="K592" s="20"/>
      <c r="L592" s="23"/>
      <c r="M592" s="23">
        <f t="shared" si="309"/>
        <v>5797900</v>
      </c>
      <c r="N592" s="23">
        <f t="shared" si="309"/>
        <v>40000</v>
      </c>
      <c r="O592" s="23">
        <f t="shared" si="309"/>
        <v>118400</v>
      </c>
      <c r="P592" s="23">
        <f t="shared" si="309"/>
        <v>5956300</v>
      </c>
      <c r="Q592" s="20"/>
      <c r="R592" s="23"/>
      <c r="S592" s="23">
        <f t="shared" si="309"/>
        <v>5797900</v>
      </c>
      <c r="T592" s="23">
        <f t="shared" si="309"/>
        <v>40000</v>
      </c>
      <c r="U592" s="23">
        <f t="shared" si="309"/>
        <v>118400</v>
      </c>
      <c r="V592" s="23">
        <f t="shared" si="309"/>
        <v>5956300</v>
      </c>
    </row>
    <row r="593" spans="1:22" ht="42.75" hidden="1" thickBot="1" x14ac:dyDescent="0.25">
      <c r="A593" s="49" t="s">
        <v>175</v>
      </c>
      <c r="B593" s="49" t="s">
        <v>16</v>
      </c>
      <c r="C593" s="49" t="s">
        <v>17</v>
      </c>
      <c r="D593" s="49" t="s">
        <v>18</v>
      </c>
      <c r="E593" s="20">
        <v>314</v>
      </c>
      <c r="F593" s="21">
        <v>1423.23</v>
      </c>
      <c r="G593" s="21">
        <v>446894.22</v>
      </c>
      <c r="H593" s="21">
        <v>0</v>
      </c>
      <c r="I593" s="21">
        <v>14605.78</v>
      </c>
      <c r="J593" s="21">
        <v>461500</v>
      </c>
      <c r="K593" s="20">
        <v>314</v>
      </c>
      <c r="L593" s="21">
        <v>1167.48</v>
      </c>
      <c r="M593" s="21">
        <v>366588.72</v>
      </c>
      <c r="N593" s="21">
        <v>0</v>
      </c>
      <c r="O593" s="21">
        <v>14509.82</v>
      </c>
      <c r="P593" s="21">
        <v>381098.54</v>
      </c>
      <c r="Q593" s="20">
        <v>314</v>
      </c>
      <c r="R593" s="21">
        <v>1167.48</v>
      </c>
      <c r="S593" s="21">
        <v>366588.72</v>
      </c>
      <c r="T593" s="21">
        <v>0</v>
      </c>
      <c r="U593" s="21">
        <v>14509.82</v>
      </c>
      <c r="V593" s="21">
        <v>381098.54</v>
      </c>
    </row>
    <row r="594" spans="1:22" ht="32.25" hidden="1" thickBot="1" x14ac:dyDescent="0.25">
      <c r="A594" s="49" t="s">
        <v>175</v>
      </c>
      <c r="B594" s="49" t="s">
        <v>16</v>
      </c>
      <c r="C594" s="49" t="s">
        <v>60</v>
      </c>
      <c r="D594" s="49" t="s">
        <v>61</v>
      </c>
      <c r="E594" s="20">
        <v>1750</v>
      </c>
      <c r="F594" s="21">
        <v>5846.67</v>
      </c>
      <c r="G594" s="21">
        <v>10231672.5</v>
      </c>
      <c r="H594" s="21">
        <v>0</v>
      </c>
      <c r="I594" s="21">
        <v>521627.5</v>
      </c>
      <c r="J594" s="21">
        <v>10753300</v>
      </c>
      <c r="K594" s="20">
        <v>1750</v>
      </c>
      <c r="L594" s="21">
        <v>5817.74</v>
      </c>
      <c r="M594" s="21">
        <v>10181051.33</v>
      </c>
      <c r="N594" s="21">
        <v>0</v>
      </c>
      <c r="O594" s="21">
        <v>297248.67</v>
      </c>
      <c r="P594" s="21">
        <v>10478300</v>
      </c>
      <c r="Q594" s="20">
        <v>1750</v>
      </c>
      <c r="R594" s="21">
        <v>5817.8</v>
      </c>
      <c r="S594" s="21">
        <v>10181151.33</v>
      </c>
      <c r="T594" s="21">
        <v>0</v>
      </c>
      <c r="U594" s="21">
        <v>297248.67</v>
      </c>
      <c r="V594" s="21">
        <v>10478400</v>
      </c>
    </row>
    <row r="595" spans="1:22" ht="42.75" hidden="1" thickBot="1" x14ac:dyDescent="0.25">
      <c r="A595" s="49" t="s">
        <v>175</v>
      </c>
      <c r="B595" s="49" t="s">
        <v>16</v>
      </c>
      <c r="C595" s="49" t="s">
        <v>50</v>
      </c>
      <c r="D595" s="49" t="s">
        <v>18</v>
      </c>
      <c r="E595" s="20">
        <v>38351</v>
      </c>
      <c r="F595" s="21">
        <v>1596.09</v>
      </c>
      <c r="G595" s="21">
        <f>J595-I595-H595</f>
        <v>61211985.929999992</v>
      </c>
      <c r="H595" s="21">
        <v>12421700</v>
      </c>
      <c r="I595" s="21">
        <v>2544567.9300000002</v>
      </c>
      <c r="J595" s="21">
        <v>76178253.859999999</v>
      </c>
      <c r="K595" s="20">
        <v>36351</v>
      </c>
      <c r="L595" s="21">
        <v>1212.5</v>
      </c>
      <c r="M595" s="21">
        <v>44075587.75</v>
      </c>
      <c r="N595" s="21">
        <v>12421700</v>
      </c>
      <c r="O595" s="21">
        <v>2567301.4</v>
      </c>
      <c r="P595" s="21">
        <v>59064589.149999999</v>
      </c>
      <c r="Q595" s="26">
        <v>36351</v>
      </c>
      <c r="R595" s="21">
        <v>1212.5</v>
      </c>
      <c r="S595" s="21">
        <v>44075587.75</v>
      </c>
      <c r="T595" s="21">
        <v>12421700</v>
      </c>
      <c r="U595" s="21">
        <v>2567301.4</v>
      </c>
      <c r="V595" s="21">
        <v>59064589.149999999</v>
      </c>
    </row>
    <row r="596" spans="1:22" ht="42.75" hidden="1" thickBot="1" x14ac:dyDescent="0.25">
      <c r="A596" s="49" t="s">
        <v>175</v>
      </c>
      <c r="B596" s="49" t="s">
        <v>16</v>
      </c>
      <c r="C596" s="49" t="s">
        <v>51</v>
      </c>
      <c r="D596" s="49" t="s">
        <v>22</v>
      </c>
      <c r="E596" s="20">
        <v>2573</v>
      </c>
      <c r="F596" s="21">
        <v>1353.28</v>
      </c>
      <c r="G596" s="21">
        <v>3481989.44</v>
      </c>
      <c r="H596" s="21">
        <v>0</v>
      </c>
      <c r="I596" s="21">
        <v>158106.51999999999</v>
      </c>
      <c r="J596" s="21">
        <v>3640095.96</v>
      </c>
      <c r="K596" s="20">
        <v>2573</v>
      </c>
      <c r="L596" s="21">
        <v>1168.3900000000001</v>
      </c>
      <c r="M596" s="21">
        <v>3006267.47</v>
      </c>
      <c r="N596" s="21">
        <v>0</v>
      </c>
      <c r="O596" s="21">
        <v>118987.96</v>
      </c>
      <c r="P596" s="21">
        <v>3125255.43</v>
      </c>
      <c r="Q596" s="26">
        <v>2573</v>
      </c>
      <c r="R596" s="21">
        <v>1168.3900000000001</v>
      </c>
      <c r="S596" s="21">
        <v>3006267.47</v>
      </c>
      <c r="T596" s="21">
        <v>0</v>
      </c>
      <c r="U596" s="21">
        <v>118987.96</v>
      </c>
      <c r="V596" s="21">
        <v>3125255.43</v>
      </c>
    </row>
    <row r="597" spans="1:22" ht="42.75" hidden="1" thickBot="1" x14ac:dyDescent="0.25">
      <c r="A597" s="49" t="s">
        <v>175</v>
      </c>
      <c r="B597" s="49" t="s">
        <v>16</v>
      </c>
      <c r="C597" s="49" t="s">
        <v>52</v>
      </c>
      <c r="D597" s="49" t="s">
        <v>22</v>
      </c>
      <c r="E597" s="20">
        <v>235</v>
      </c>
      <c r="F597" s="21">
        <v>4109.59</v>
      </c>
      <c r="G597" s="21">
        <v>965753.65</v>
      </c>
      <c r="H597" s="21">
        <v>0</v>
      </c>
      <c r="I597" s="21">
        <v>41419.040000000001</v>
      </c>
      <c r="J597" s="21">
        <v>1007172.69</v>
      </c>
      <c r="K597" s="20">
        <v>235</v>
      </c>
      <c r="L597" s="21">
        <v>3949.81</v>
      </c>
      <c r="M597" s="21">
        <v>928205.35</v>
      </c>
      <c r="N597" s="21">
        <v>0</v>
      </c>
      <c r="O597" s="21">
        <v>36738.33</v>
      </c>
      <c r="P597" s="21">
        <v>964943.68</v>
      </c>
      <c r="Q597" s="26">
        <v>235</v>
      </c>
      <c r="R597" s="21">
        <v>3949.81</v>
      </c>
      <c r="S597" s="21">
        <v>928205.35</v>
      </c>
      <c r="T597" s="21">
        <v>0</v>
      </c>
      <c r="U597" s="21">
        <v>36738.33</v>
      </c>
      <c r="V597" s="21">
        <v>964943.68</v>
      </c>
    </row>
    <row r="598" spans="1:22" ht="42.75" hidden="1" thickBot="1" x14ac:dyDescent="0.25">
      <c r="A598" s="49" t="s">
        <v>175</v>
      </c>
      <c r="B598" s="49" t="s">
        <v>16</v>
      </c>
      <c r="C598" s="25" t="s">
        <v>185</v>
      </c>
      <c r="D598" s="49" t="s">
        <v>22</v>
      </c>
      <c r="E598" s="20">
        <v>420</v>
      </c>
      <c r="F598" s="21">
        <v>2174.27</v>
      </c>
      <c r="G598" s="21">
        <v>913193.4</v>
      </c>
      <c r="H598" s="21">
        <v>0</v>
      </c>
      <c r="I598" s="21">
        <v>61151.95</v>
      </c>
      <c r="J598" s="21">
        <v>974345.35</v>
      </c>
      <c r="K598" s="20">
        <v>420</v>
      </c>
      <c r="L598" s="21">
        <v>3789.42</v>
      </c>
      <c r="M598" s="21">
        <v>1591556.4</v>
      </c>
      <c r="N598" s="21">
        <v>0</v>
      </c>
      <c r="O598" s="21">
        <v>62993.74</v>
      </c>
      <c r="P598" s="21">
        <v>1654550.14</v>
      </c>
      <c r="Q598" s="26">
        <v>420</v>
      </c>
      <c r="R598" s="21">
        <v>3789.42</v>
      </c>
      <c r="S598" s="21">
        <v>1591556.4</v>
      </c>
      <c r="T598" s="21">
        <v>0</v>
      </c>
      <c r="U598" s="21">
        <v>62993.74</v>
      </c>
      <c r="V598" s="21">
        <v>1654550.14</v>
      </c>
    </row>
    <row r="599" spans="1:22" ht="42.75" hidden="1" thickBot="1" x14ac:dyDescent="0.25">
      <c r="A599" s="49" t="s">
        <v>175</v>
      </c>
      <c r="B599" s="49" t="s">
        <v>16</v>
      </c>
      <c r="C599" s="49" t="s">
        <v>48</v>
      </c>
      <c r="D599" s="49" t="s">
        <v>22</v>
      </c>
      <c r="E599" s="20">
        <v>890</v>
      </c>
      <c r="F599" s="21">
        <v>4286.07</v>
      </c>
      <c r="G599" s="21">
        <v>3814602.3</v>
      </c>
      <c r="H599" s="21">
        <v>0</v>
      </c>
      <c r="I599" s="21">
        <v>134522.89000000001</v>
      </c>
      <c r="J599" s="21">
        <v>3949125.19</v>
      </c>
      <c r="K599" s="20">
        <v>675</v>
      </c>
      <c r="L599" s="21">
        <v>3351.29</v>
      </c>
      <c r="M599" s="21">
        <v>2262120.75</v>
      </c>
      <c r="N599" s="21">
        <v>0</v>
      </c>
      <c r="O599" s="21">
        <v>89534.63</v>
      </c>
      <c r="P599" s="21">
        <v>2351655.38</v>
      </c>
      <c r="Q599" s="26">
        <v>675</v>
      </c>
      <c r="R599" s="21">
        <v>3351.29</v>
      </c>
      <c r="S599" s="21">
        <v>2262120.75</v>
      </c>
      <c r="T599" s="21">
        <v>0</v>
      </c>
      <c r="U599" s="21">
        <v>89534.63</v>
      </c>
      <c r="V599" s="21">
        <v>2351655.38</v>
      </c>
    </row>
    <row r="600" spans="1:22" ht="42.75" hidden="1" thickBot="1" x14ac:dyDescent="0.25">
      <c r="A600" s="49" t="s">
        <v>175</v>
      </c>
      <c r="B600" s="49" t="s">
        <v>16</v>
      </c>
      <c r="C600" s="49" t="s">
        <v>49</v>
      </c>
      <c r="D600" s="49" t="s">
        <v>22</v>
      </c>
      <c r="E600" s="20">
        <v>1040</v>
      </c>
      <c r="F600" s="21">
        <v>5352.88</v>
      </c>
      <c r="G600" s="21">
        <v>5566995.2000000002</v>
      </c>
      <c r="H600" s="21">
        <v>0</v>
      </c>
      <c r="I600" s="21">
        <v>563192.43999999994</v>
      </c>
      <c r="J600" s="21">
        <v>6130187.6399999997</v>
      </c>
      <c r="K600" s="20">
        <v>3630</v>
      </c>
      <c r="L600" s="21">
        <v>2950.05</v>
      </c>
      <c r="M600" s="21">
        <v>10708681.5</v>
      </c>
      <c r="N600" s="21">
        <v>0</v>
      </c>
      <c r="O600" s="21">
        <v>423849.52</v>
      </c>
      <c r="P600" s="21">
        <v>11132531.02</v>
      </c>
      <c r="Q600" s="26">
        <v>3630</v>
      </c>
      <c r="R600" s="21">
        <v>2950.05</v>
      </c>
      <c r="S600" s="21">
        <v>10708681.5</v>
      </c>
      <c r="T600" s="21">
        <v>0</v>
      </c>
      <c r="U600" s="21">
        <v>423849.52</v>
      </c>
      <c r="V600" s="21">
        <v>11132531.02</v>
      </c>
    </row>
    <row r="601" spans="1:22" ht="74.25" hidden="1" thickBot="1" x14ac:dyDescent="0.25">
      <c r="A601" s="49" t="s">
        <v>175</v>
      </c>
      <c r="B601" s="49" t="s">
        <v>16</v>
      </c>
      <c r="C601" s="49" t="s">
        <v>23</v>
      </c>
      <c r="D601" s="49" t="s">
        <v>24</v>
      </c>
      <c r="E601" s="20">
        <v>320</v>
      </c>
      <c r="F601" s="21">
        <v>10244.66</v>
      </c>
      <c r="G601" s="21">
        <v>3271892.5</v>
      </c>
      <c r="H601" s="21">
        <v>0</v>
      </c>
      <c r="I601" s="21">
        <v>434007.5</v>
      </c>
      <c r="J601" s="21">
        <v>3705900</v>
      </c>
      <c r="K601" s="20">
        <v>320</v>
      </c>
      <c r="L601" s="21">
        <v>9499.6200000000008</v>
      </c>
      <c r="M601" s="21">
        <v>3039878.79</v>
      </c>
      <c r="N601" s="21">
        <v>0</v>
      </c>
      <c r="O601" s="21">
        <v>88421.21</v>
      </c>
      <c r="P601" s="21">
        <v>3128300</v>
      </c>
      <c r="Q601" s="26">
        <v>320</v>
      </c>
      <c r="R601" s="21">
        <v>9499.6200000000008</v>
      </c>
      <c r="S601" s="21">
        <v>3039878.79</v>
      </c>
      <c r="T601" s="21">
        <v>0</v>
      </c>
      <c r="U601" s="21">
        <v>88421.21</v>
      </c>
      <c r="V601" s="21">
        <v>3128300</v>
      </c>
    </row>
    <row r="602" spans="1:22" ht="95.25" hidden="1" thickBot="1" x14ac:dyDescent="0.25">
      <c r="A602" s="49" t="s">
        <v>175</v>
      </c>
      <c r="B602" s="49" t="s">
        <v>29</v>
      </c>
      <c r="C602" s="49" t="s">
        <v>56</v>
      </c>
      <c r="D602" s="49" t="s">
        <v>57</v>
      </c>
      <c r="E602" s="20">
        <v>56</v>
      </c>
      <c r="F602" s="21">
        <v>15336.49</v>
      </c>
      <c r="G602" s="21">
        <v>858843.44</v>
      </c>
      <c r="H602" s="21">
        <v>0</v>
      </c>
      <c r="I602" s="21">
        <v>96318.080000000002</v>
      </c>
      <c r="J602" s="21">
        <v>955161.52</v>
      </c>
      <c r="K602" s="20">
        <v>86</v>
      </c>
      <c r="L602" s="21">
        <v>12451.67</v>
      </c>
      <c r="M602" s="21">
        <v>1070843.6200000001</v>
      </c>
      <c r="N602" s="21">
        <v>0</v>
      </c>
      <c r="O602" s="21">
        <v>42383.98</v>
      </c>
      <c r="P602" s="21">
        <v>1113227.6000000001</v>
      </c>
      <c r="Q602" s="26">
        <v>86</v>
      </c>
      <c r="R602" s="21">
        <v>12451.67</v>
      </c>
      <c r="S602" s="21">
        <v>1070843.6200000001</v>
      </c>
      <c r="T602" s="21">
        <v>0</v>
      </c>
      <c r="U602" s="21">
        <v>42383.98</v>
      </c>
      <c r="V602" s="21">
        <v>1113227.6000000001</v>
      </c>
    </row>
    <row r="603" spans="1:22" ht="42.75" hidden="1" thickBot="1" x14ac:dyDescent="0.25">
      <c r="A603" s="49" t="s">
        <v>175</v>
      </c>
      <c r="B603" s="49" t="s">
        <v>29</v>
      </c>
      <c r="C603" s="49" t="s">
        <v>70</v>
      </c>
      <c r="D603" s="49" t="s">
        <v>71</v>
      </c>
      <c r="E603" s="20">
        <v>300</v>
      </c>
      <c r="F603" s="21">
        <v>24900</v>
      </c>
      <c r="G603" s="21">
        <v>7470000</v>
      </c>
      <c r="H603" s="21"/>
      <c r="I603" s="21">
        <v>0</v>
      </c>
      <c r="J603" s="21">
        <v>7470000</v>
      </c>
      <c r="K603" s="20">
        <v>300</v>
      </c>
      <c r="L603" s="21">
        <v>24900</v>
      </c>
      <c r="M603" s="21">
        <v>7470000</v>
      </c>
      <c r="N603" s="21">
        <v>0</v>
      </c>
      <c r="O603" s="21">
        <v>0</v>
      </c>
      <c r="P603" s="21">
        <v>7470000</v>
      </c>
      <c r="Q603" s="26">
        <v>300</v>
      </c>
      <c r="R603" s="21">
        <v>24900</v>
      </c>
      <c r="S603" s="21">
        <v>7470000</v>
      </c>
      <c r="T603" s="21">
        <v>0</v>
      </c>
      <c r="U603" s="21">
        <v>0</v>
      </c>
      <c r="V603" s="21">
        <v>7470000</v>
      </c>
    </row>
    <row r="604" spans="1:22" ht="52.5" hidden="1" customHeight="1" thickBot="1" x14ac:dyDescent="0.25">
      <c r="A604" s="49" t="s">
        <v>175</v>
      </c>
      <c r="B604" s="49" t="s">
        <v>29</v>
      </c>
      <c r="C604" s="49" t="s">
        <v>30</v>
      </c>
      <c r="D604" s="49" t="s">
        <v>31</v>
      </c>
      <c r="E604" s="20">
        <v>924</v>
      </c>
      <c r="F604" s="21">
        <v>10658.98</v>
      </c>
      <c r="G604" s="21">
        <v>9848900</v>
      </c>
      <c r="H604" s="21">
        <v>0</v>
      </c>
      <c r="I604" s="21">
        <v>0</v>
      </c>
      <c r="J604" s="21">
        <v>9848900</v>
      </c>
      <c r="K604" s="20">
        <v>924</v>
      </c>
      <c r="L604" s="21">
        <v>10658.98</v>
      </c>
      <c r="M604" s="21">
        <v>9848900</v>
      </c>
      <c r="N604" s="21">
        <v>0</v>
      </c>
      <c r="O604" s="21">
        <v>0</v>
      </c>
      <c r="P604" s="21">
        <v>9848900</v>
      </c>
      <c r="Q604" s="26">
        <v>924</v>
      </c>
      <c r="R604" s="21">
        <v>10658.98</v>
      </c>
      <c r="S604" s="21">
        <v>9848900</v>
      </c>
      <c r="T604" s="21">
        <v>0</v>
      </c>
      <c r="U604" s="21">
        <v>0</v>
      </c>
      <c r="V604" s="21">
        <v>9848900</v>
      </c>
    </row>
    <row r="605" spans="1:22" ht="57.75" hidden="1" customHeight="1" thickBot="1" x14ac:dyDescent="0.25">
      <c r="A605" s="49" t="s">
        <v>175</v>
      </c>
      <c r="B605" s="49" t="s">
        <v>29</v>
      </c>
      <c r="C605" s="49" t="s">
        <v>63</v>
      </c>
      <c r="D605" s="49" t="s">
        <v>64</v>
      </c>
      <c r="E605" s="20">
        <v>850</v>
      </c>
      <c r="F605" s="21">
        <v>6246.48</v>
      </c>
      <c r="G605" s="21">
        <v>5309508</v>
      </c>
      <c r="H605" s="21">
        <v>0</v>
      </c>
      <c r="I605" s="21">
        <v>192349.79</v>
      </c>
      <c r="J605" s="21">
        <v>5501857.79</v>
      </c>
      <c r="K605" s="20">
        <v>850</v>
      </c>
      <c r="L605" s="21">
        <v>4652.5</v>
      </c>
      <c r="M605" s="21">
        <v>3954625</v>
      </c>
      <c r="N605" s="21">
        <v>0</v>
      </c>
      <c r="O605" s="21">
        <v>156524.06</v>
      </c>
      <c r="P605" s="21">
        <v>4111149.06</v>
      </c>
      <c r="Q605" s="26">
        <v>850</v>
      </c>
      <c r="R605" s="21">
        <v>4652.5</v>
      </c>
      <c r="S605" s="21">
        <v>3954625</v>
      </c>
      <c r="T605" s="21">
        <v>0</v>
      </c>
      <c r="U605" s="21">
        <v>156524.06</v>
      </c>
      <c r="V605" s="21">
        <v>4111149.06</v>
      </c>
    </row>
    <row r="606" spans="1:22" ht="13.5" hidden="1" thickBot="1" x14ac:dyDescent="0.25">
      <c r="A606" s="49" t="s">
        <v>54</v>
      </c>
      <c r="B606" s="49"/>
      <c r="C606" s="49"/>
      <c r="D606" s="49"/>
      <c r="E606" s="20"/>
      <c r="F606" s="21"/>
      <c r="G606" s="23">
        <f>SUM(G593:G605)</f>
        <v>113392230.58</v>
      </c>
      <c r="H606" s="23">
        <f t="shared" ref="H606:V606" si="310">SUM(H593:H605)</f>
        <v>12421700</v>
      </c>
      <c r="I606" s="23">
        <f t="shared" si="310"/>
        <v>4761869.4200000009</v>
      </c>
      <c r="J606" s="23">
        <f t="shared" si="310"/>
        <v>130575799.99999999</v>
      </c>
      <c r="K606" s="20"/>
      <c r="L606" s="23"/>
      <c r="M606" s="23">
        <f t="shared" si="310"/>
        <v>98504306.680000007</v>
      </c>
      <c r="N606" s="23">
        <f t="shared" si="310"/>
        <v>12421700</v>
      </c>
      <c r="O606" s="23">
        <f t="shared" si="310"/>
        <v>3898493.32</v>
      </c>
      <c r="P606" s="23">
        <f t="shared" si="310"/>
        <v>114824500</v>
      </c>
      <c r="Q606" s="26"/>
      <c r="R606" s="23"/>
      <c r="S606" s="23">
        <f t="shared" si="310"/>
        <v>98504406.680000007</v>
      </c>
      <c r="T606" s="23">
        <f t="shared" si="310"/>
        <v>12421700</v>
      </c>
      <c r="U606" s="23">
        <f t="shared" si="310"/>
        <v>3898493.32</v>
      </c>
      <c r="V606" s="23">
        <f t="shared" si="310"/>
        <v>114824600</v>
      </c>
    </row>
    <row r="607" spans="1:22" ht="65.25" hidden="1" customHeight="1" thickBot="1" x14ac:dyDescent="0.25">
      <c r="A607" s="49" t="s">
        <v>176</v>
      </c>
      <c r="B607" s="49" t="s">
        <v>16</v>
      </c>
      <c r="C607" s="49" t="s">
        <v>60</v>
      </c>
      <c r="D607" s="49" t="s">
        <v>61</v>
      </c>
      <c r="E607" s="20">
        <v>1750</v>
      </c>
      <c r="F607" s="21">
        <v>5898</v>
      </c>
      <c r="G607" s="21">
        <v>10321500</v>
      </c>
      <c r="H607" s="21">
        <v>0</v>
      </c>
      <c r="I607" s="21">
        <v>0</v>
      </c>
      <c r="J607" s="21">
        <v>10321500</v>
      </c>
      <c r="K607" s="20">
        <v>1750</v>
      </c>
      <c r="L607" s="21">
        <v>4658.97</v>
      </c>
      <c r="M607" s="21">
        <v>8153200</v>
      </c>
      <c r="N607" s="21">
        <v>0</v>
      </c>
      <c r="O607" s="21">
        <v>0</v>
      </c>
      <c r="P607" s="21">
        <v>8153200</v>
      </c>
      <c r="Q607" s="26">
        <v>1750</v>
      </c>
      <c r="R607" s="21">
        <v>4658.97</v>
      </c>
      <c r="S607" s="21">
        <v>8153200</v>
      </c>
      <c r="T607" s="21">
        <v>0</v>
      </c>
      <c r="U607" s="21">
        <v>0</v>
      </c>
      <c r="V607" s="21">
        <v>8153200</v>
      </c>
    </row>
    <row r="608" spans="1:22" ht="53.25" hidden="1" thickBot="1" x14ac:dyDescent="0.25">
      <c r="A608" s="49" t="s">
        <v>176</v>
      </c>
      <c r="B608" s="49" t="s">
        <v>16</v>
      </c>
      <c r="C608" s="49" t="s">
        <v>21</v>
      </c>
      <c r="D608" s="49" t="s">
        <v>18</v>
      </c>
      <c r="E608" s="20">
        <v>1798</v>
      </c>
      <c r="F608" s="21">
        <v>1035.98</v>
      </c>
      <c r="G608" s="21">
        <v>1862700</v>
      </c>
      <c r="H608" s="21">
        <v>0</v>
      </c>
      <c r="I608" s="21">
        <v>0</v>
      </c>
      <c r="J608" s="21">
        <v>1862700</v>
      </c>
      <c r="K608" s="20">
        <v>1798</v>
      </c>
      <c r="L608" s="21">
        <v>819.02</v>
      </c>
      <c r="M608" s="21">
        <v>1472600</v>
      </c>
      <c r="N608" s="21">
        <v>0</v>
      </c>
      <c r="O608" s="21">
        <v>0</v>
      </c>
      <c r="P608" s="21">
        <v>1472600</v>
      </c>
      <c r="Q608" s="26">
        <v>1798</v>
      </c>
      <c r="R608" s="21">
        <v>819.02</v>
      </c>
      <c r="S608" s="21">
        <v>1472600</v>
      </c>
      <c r="T608" s="21">
        <v>0</v>
      </c>
      <c r="U608" s="21">
        <v>0</v>
      </c>
      <c r="V608" s="21">
        <v>1472600</v>
      </c>
    </row>
    <row r="609" spans="1:22" ht="53.25" hidden="1" thickBot="1" x14ac:dyDescent="0.25">
      <c r="A609" s="49" t="s">
        <v>176</v>
      </c>
      <c r="B609" s="49" t="s">
        <v>16</v>
      </c>
      <c r="C609" s="49" t="s">
        <v>50</v>
      </c>
      <c r="D609" s="49" t="s">
        <v>18</v>
      </c>
      <c r="E609" s="20">
        <v>76</v>
      </c>
      <c r="F609" s="21">
        <v>2806.58</v>
      </c>
      <c r="G609" s="21">
        <v>213300</v>
      </c>
      <c r="H609" s="21">
        <v>0</v>
      </c>
      <c r="I609" s="21">
        <v>0</v>
      </c>
      <c r="J609" s="21">
        <v>213300</v>
      </c>
      <c r="K609" s="20">
        <v>76</v>
      </c>
      <c r="L609" s="21">
        <v>2217.11</v>
      </c>
      <c r="M609" s="21">
        <v>168500</v>
      </c>
      <c r="N609" s="21">
        <v>0</v>
      </c>
      <c r="O609" s="21">
        <v>0</v>
      </c>
      <c r="P609" s="21">
        <v>168500</v>
      </c>
      <c r="Q609" s="26">
        <v>76</v>
      </c>
      <c r="R609" s="21">
        <v>2217.11</v>
      </c>
      <c r="S609" s="21">
        <v>168500</v>
      </c>
      <c r="T609" s="21">
        <v>0</v>
      </c>
      <c r="U609" s="21">
        <v>0</v>
      </c>
      <c r="V609" s="21">
        <v>168500</v>
      </c>
    </row>
    <row r="610" spans="1:22" ht="53.25" hidden="1" thickBot="1" x14ac:dyDescent="0.25">
      <c r="A610" s="49" t="s">
        <v>176</v>
      </c>
      <c r="B610" s="49" t="s">
        <v>16</v>
      </c>
      <c r="C610" s="49" t="s">
        <v>27</v>
      </c>
      <c r="D610" s="49" t="s">
        <v>28</v>
      </c>
      <c r="E610" s="20">
        <v>631</v>
      </c>
      <c r="F610" s="21">
        <v>81007.61</v>
      </c>
      <c r="G610" s="21">
        <v>51115800</v>
      </c>
      <c r="H610" s="21">
        <v>707300</v>
      </c>
      <c r="I610" s="21">
        <v>648100</v>
      </c>
      <c r="J610" s="21">
        <v>52471200</v>
      </c>
      <c r="K610" s="20">
        <v>631</v>
      </c>
      <c r="L610" s="21">
        <v>60209.03</v>
      </c>
      <c r="M610" s="21">
        <v>37991900</v>
      </c>
      <c r="N610" s="21">
        <v>1626200</v>
      </c>
      <c r="O610" s="21">
        <v>648100</v>
      </c>
      <c r="P610" s="21">
        <v>40266200</v>
      </c>
      <c r="Q610" s="26">
        <v>631</v>
      </c>
      <c r="R610" s="21">
        <v>60209.03</v>
      </c>
      <c r="S610" s="21">
        <v>37991900</v>
      </c>
      <c r="T610" s="21">
        <v>1626200</v>
      </c>
      <c r="U610" s="21">
        <v>648100</v>
      </c>
      <c r="V610" s="21">
        <v>40266200</v>
      </c>
    </row>
    <row r="611" spans="1:22" ht="95.25" hidden="1" thickBot="1" x14ac:dyDescent="0.25">
      <c r="A611" s="49" t="s">
        <v>176</v>
      </c>
      <c r="B611" s="49" t="s">
        <v>29</v>
      </c>
      <c r="C611" s="49" t="s">
        <v>56</v>
      </c>
      <c r="D611" s="49" t="s">
        <v>57</v>
      </c>
      <c r="E611" s="20">
        <v>7093</v>
      </c>
      <c r="F611" s="21">
        <v>222.01</v>
      </c>
      <c r="G611" s="21">
        <v>1574700</v>
      </c>
      <c r="H611" s="21">
        <v>0</v>
      </c>
      <c r="I611" s="21">
        <v>0</v>
      </c>
      <c r="J611" s="21">
        <v>1574700</v>
      </c>
      <c r="K611" s="20">
        <v>7093</v>
      </c>
      <c r="L611" s="21">
        <v>175.02</v>
      </c>
      <c r="M611" s="21">
        <v>1241400</v>
      </c>
      <c r="N611" s="21">
        <v>0</v>
      </c>
      <c r="O611" s="21">
        <v>0</v>
      </c>
      <c r="P611" s="21">
        <v>1241400</v>
      </c>
      <c r="Q611" s="26">
        <v>7093</v>
      </c>
      <c r="R611" s="21">
        <v>175.02</v>
      </c>
      <c r="S611" s="21">
        <v>1241400</v>
      </c>
      <c r="T611" s="21">
        <v>0</v>
      </c>
      <c r="U611" s="21">
        <v>0</v>
      </c>
      <c r="V611" s="21">
        <v>1241400</v>
      </c>
    </row>
    <row r="612" spans="1:22" ht="63" hidden="1" customHeight="1" thickBot="1" x14ac:dyDescent="0.25">
      <c r="A612" s="49" t="s">
        <v>176</v>
      </c>
      <c r="B612" s="49" t="s">
        <v>29</v>
      </c>
      <c r="C612" s="49" t="s">
        <v>63</v>
      </c>
      <c r="D612" s="49" t="s">
        <v>64</v>
      </c>
      <c r="E612" s="20">
        <v>58857</v>
      </c>
      <c r="F612" s="21">
        <v>539.88</v>
      </c>
      <c r="G612" s="21">
        <v>31775900</v>
      </c>
      <c r="H612" s="21">
        <v>0</v>
      </c>
      <c r="I612" s="21">
        <v>0</v>
      </c>
      <c r="J612" s="21">
        <v>31775900</v>
      </c>
      <c r="K612" s="20">
        <v>58857</v>
      </c>
      <c r="L612" s="21">
        <v>451</v>
      </c>
      <c r="M612" s="21">
        <v>26544400</v>
      </c>
      <c r="N612" s="21">
        <v>0</v>
      </c>
      <c r="O612" s="21">
        <v>0</v>
      </c>
      <c r="P612" s="21">
        <v>26544400</v>
      </c>
      <c r="Q612" s="26">
        <v>58857</v>
      </c>
      <c r="R612" s="21">
        <v>451</v>
      </c>
      <c r="S612" s="21">
        <v>26544400</v>
      </c>
      <c r="T612" s="21">
        <v>0</v>
      </c>
      <c r="U612" s="21">
        <v>0</v>
      </c>
      <c r="V612" s="21">
        <v>26544400</v>
      </c>
    </row>
    <row r="613" spans="1:22" ht="13.5" hidden="1" thickBot="1" x14ac:dyDescent="0.25">
      <c r="A613" s="49" t="s">
        <v>54</v>
      </c>
      <c r="B613" s="49"/>
      <c r="C613" s="49"/>
      <c r="D613" s="49"/>
      <c r="E613" s="20"/>
      <c r="F613" s="21"/>
      <c r="G613" s="23">
        <f>SUM(G607:G612)</f>
        <v>96863900</v>
      </c>
      <c r="H613" s="23">
        <f>SUM(H607:H612)</f>
        <v>707300</v>
      </c>
      <c r="I613" s="23">
        <f>SUM(I607:I612)</f>
        <v>648100</v>
      </c>
      <c r="J613" s="23">
        <f>SUM(J607:J612)</f>
        <v>98219300</v>
      </c>
      <c r="K613" s="20"/>
      <c r="L613" s="23"/>
      <c r="M613" s="23">
        <f>SUM(M607:M612)</f>
        <v>75572000</v>
      </c>
      <c r="N613" s="23">
        <f>SUM(N607:N612)</f>
        <v>1626200</v>
      </c>
      <c r="O613" s="23">
        <f>SUM(O607:O612)</f>
        <v>648100</v>
      </c>
      <c r="P613" s="23">
        <f>SUM(P607:P612)</f>
        <v>77846300</v>
      </c>
      <c r="Q613" s="26"/>
      <c r="R613" s="23"/>
      <c r="S613" s="23">
        <f>SUM(S607:S612)</f>
        <v>75572000</v>
      </c>
      <c r="T613" s="23">
        <f>SUM(T607:T612)</f>
        <v>1626200</v>
      </c>
      <c r="U613" s="23">
        <f>SUM(U607:U612)</f>
        <v>648100</v>
      </c>
      <c r="V613" s="23">
        <f>SUM(V607:V612)</f>
        <v>77846300</v>
      </c>
    </row>
    <row r="614" spans="1:22" ht="53.25" hidden="1" thickBot="1" x14ac:dyDescent="0.25">
      <c r="A614" s="49" t="s">
        <v>177</v>
      </c>
      <c r="B614" s="49" t="s">
        <v>16</v>
      </c>
      <c r="C614" s="49" t="s">
        <v>50</v>
      </c>
      <c r="D614" s="49" t="s">
        <v>18</v>
      </c>
      <c r="E614" s="20">
        <v>500</v>
      </c>
      <c r="F614" s="21">
        <v>2764.8</v>
      </c>
      <c r="G614" s="21">
        <v>1382400</v>
      </c>
      <c r="H614" s="21">
        <v>0</v>
      </c>
      <c r="I614" s="21">
        <v>0</v>
      </c>
      <c r="J614" s="21">
        <v>1382400</v>
      </c>
      <c r="K614" s="20">
        <v>500</v>
      </c>
      <c r="L614" s="21">
        <v>2764.8</v>
      </c>
      <c r="M614" s="21">
        <v>1382400</v>
      </c>
      <c r="N614" s="21">
        <v>0</v>
      </c>
      <c r="O614" s="21">
        <v>0</v>
      </c>
      <c r="P614" s="21">
        <v>1382400</v>
      </c>
      <c r="Q614" s="26">
        <v>500</v>
      </c>
      <c r="R614" s="21">
        <v>2764.8</v>
      </c>
      <c r="S614" s="21">
        <v>1382400</v>
      </c>
      <c r="T614" s="21">
        <v>0</v>
      </c>
      <c r="U614" s="21">
        <v>0</v>
      </c>
      <c r="V614" s="21">
        <v>1382400</v>
      </c>
    </row>
    <row r="615" spans="1:22" ht="53.25" hidden="1" thickBot="1" x14ac:dyDescent="0.25">
      <c r="A615" s="49" t="s">
        <v>177</v>
      </c>
      <c r="B615" s="49" t="s">
        <v>16</v>
      </c>
      <c r="C615" s="49" t="s">
        <v>25</v>
      </c>
      <c r="D615" s="49" t="s">
        <v>26</v>
      </c>
      <c r="E615" s="20">
        <v>25</v>
      </c>
      <c r="F615" s="21">
        <v>17640</v>
      </c>
      <c r="G615" s="21">
        <v>441000</v>
      </c>
      <c r="H615" s="21">
        <v>0</v>
      </c>
      <c r="I615" s="21">
        <v>0</v>
      </c>
      <c r="J615" s="21">
        <v>441000</v>
      </c>
      <c r="K615" s="20">
        <v>25</v>
      </c>
      <c r="L615" s="21">
        <v>17640</v>
      </c>
      <c r="M615" s="21">
        <v>441000</v>
      </c>
      <c r="N615" s="21">
        <v>0</v>
      </c>
      <c r="O615" s="21">
        <v>0</v>
      </c>
      <c r="P615" s="21">
        <v>441000</v>
      </c>
      <c r="Q615" s="26">
        <v>25</v>
      </c>
      <c r="R615" s="21">
        <v>17640</v>
      </c>
      <c r="S615" s="21">
        <v>441000</v>
      </c>
      <c r="T615" s="21">
        <v>0</v>
      </c>
      <c r="U615" s="21">
        <v>0</v>
      </c>
      <c r="V615" s="21">
        <v>441000</v>
      </c>
    </row>
    <row r="616" spans="1:22" ht="53.25" hidden="1" thickBot="1" x14ac:dyDescent="0.25">
      <c r="A616" s="49" t="s">
        <v>177</v>
      </c>
      <c r="B616" s="49" t="s">
        <v>16</v>
      </c>
      <c r="C616" s="49" t="s">
        <v>27</v>
      </c>
      <c r="D616" s="49" t="s">
        <v>28</v>
      </c>
      <c r="E616" s="20">
        <v>1913</v>
      </c>
      <c r="F616" s="21">
        <v>189857.08</v>
      </c>
      <c r="G616" s="21">
        <v>363196600</v>
      </c>
      <c r="H616" s="21">
        <v>772000</v>
      </c>
      <c r="I616" s="21">
        <v>0</v>
      </c>
      <c r="J616" s="21">
        <v>363968600</v>
      </c>
      <c r="K616" s="20">
        <v>1913</v>
      </c>
      <c r="L616" s="21">
        <v>162753.84</v>
      </c>
      <c r="M616" s="21">
        <v>311348100</v>
      </c>
      <c r="N616" s="21">
        <v>772000</v>
      </c>
      <c r="O616" s="21">
        <v>0</v>
      </c>
      <c r="P616" s="21">
        <v>312120100</v>
      </c>
      <c r="Q616" s="26">
        <v>1913</v>
      </c>
      <c r="R616" s="21">
        <v>162753.84</v>
      </c>
      <c r="S616" s="21">
        <v>311348100</v>
      </c>
      <c r="T616" s="21">
        <v>772000</v>
      </c>
      <c r="U616" s="21">
        <v>0</v>
      </c>
      <c r="V616" s="21">
        <v>312120100</v>
      </c>
    </row>
    <row r="617" spans="1:22" ht="53.25" hidden="1" thickBot="1" x14ac:dyDescent="0.25">
      <c r="A617" s="49" t="s">
        <v>177</v>
      </c>
      <c r="B617" s="49" t="s">
        <v>29</v>
      </c>
      <c r="C617" s="49" t="s">
        <v>30</v>
      </c>
      <c r="D617" s="49" t="s">
        <v>31</v>
      </c>
      <c r="E617" s="20">
        <v>125</v>
      </c>
      <c r="F617" s="21">
        <v>4720</v>
      </c>
      <c r="G617" s="21">
        <v>590000</v>
      </c>
      <c r="H617" s="21">
        <v>0</v>
      </c>
      <c r="I617" s="21">
        <v>0</v>
      </c>
      <c r="J617" s="21">
        <v>590000</v>
      </c>
      <c r="K617" s="20">
        <v>125</v>
      </c>
      <c r="L617" s="21">
        <v>4720</v>
      </c>
      <c r="M617" s="21">
        <v>590000</v>
      </c>
      <c r="N617" s="21">
        <v>0</v>
      </c>
      <c r="O617" s="21">
        <v>0</v>
      </c>
      <c r="P617" s="21">
        <v>590000</v>
      </c>
      <c r="Q617" s="26">
        <v>125</v>
      </c>
      <c r="R617" s="21">
        <v>4720</v>
      </c>
      <c r="S617" s="21">
        <v>590000</v>
      </c>
      <c r="T617" s="21">
        <v>0</v>
      </c>
      <c r="U617" s="21">
        <v>0</v>
      </c>
      <c r="V617" s="21">
        <v>590000</v>
      </c>
    </row>
    <row r="618" spans="1:22" ht="13.5" hidden="1" thickBot="1" x14ac:dyDescent="0.25">
      <c r="A618" s="49" t="s">
        <v>54</v>
      </c>
      <c r="B618" s="49"/>
      <c r="C618" s="49"/>
      <c r="D618" s="49"/>
      <c r="E618" s="20"/>
      <c r="F618" s="21"/>
      <c r="G618" s="23">
        <f>SUM(G614:G617)</f>
        <v>365610000</v>
      </c>
      <c r="H618" s="23">
        <f>SUM(H614:H617)</f>
        <v>772000</v>
      </c>
      <c r="I618" s="23">
        <f>SUM(I614:I617)</f>
        <v>0</v>
      </c>
      <c r="J618" s="23">
        <f>SUM(J614:J617)</f>
        <v>366382000</v>
      </c>
      <c r="K618" s="20"/>
      <c r="L618" s="23"/>
      <c r="M618" s="23">
        <f>SUM(M614:M617)</f>
        <v>313761500</v>
      </c>
      <c r="N618" s="23">
        <f>SUM(N614:N617)</f>
        <v>772000</v>
      </c>
      <c r="O618" s="23">
        <f>SUM(O614:O617)</f>
        <v>0</v>
      </c>
      <c r="P618" s="23">
        <f>SUM(P614:P617)</f>
        <v>314533500</v>
      </c>
      <c r="Q618" s="26"/>
      <c r="R618" s="23"/>
      <c r="S618" s="23">
        <f>SUM(S614:S617)</f>
        <v>313761500</v>
      </c>
      <c r="T618" s="23">
        <f>SUM(T614:T617)</f>
        <v>772000</v>
      </c>
      <c r="U618" s="23">
        <f>SUM(U614:U617)</f>
        <v>0</v>
      </c>
      <c r="V618" s="23">
        <f>SUM(V614:V617)</f>
        <v>314533500</v>
      </c>
    </row>
    <row r="619" spans="1:22" ht="42.75" hidden="1" thickBot="1" x14ac:dyDescent="0.25">
      <c r="A619" s="49" t="s">
        <v>178</v>
      </c>
      <c r="B619" s="49" t="s">
        <v>29</v>
      </c>
      <c r="C619" s="49" t="s">
        <v>70</v>
      </c>
      <c r="D619" s="49" t="s">
        <v>71</v>
      </c>
      <c r="E619" s="20">
        <v>700</v>
      </c>
      <c r="F619" s="21">
        <v>24900</v>
      </c>
      <c r="G619" s="21">
        <v>17430000</v>
      </c>
      <c r="H619" s="21">
        <v>0</v>
      </c>
      <c r="I619" s="21">
        <v>0</v>
      </c>
      <c r="J619" s="21">
        <v>17430000</v>
      </c>
      <c r="K619" s="20">
        <v>700</v>
      </c>
      <c r="L619" s="21">
        <v>24900</v>
      </c>
      <c r="M619" s="21">
        <v>17430000</v>
      </c>
      <c r="N619" s="21">
        <v>0</v>
      </c>
      <c r="O619" s="21">
        <v>0</v>
      </c>
      <c r="P619" s="21">
        <v>17430000</v>
      </c>
      <c r="Q619" s="26">
        <v>700</v>
      </c>
      <c r="R619" s="21">
        <v>24900</v>
      </c>
      <c r="S619" s="21">
        <v>17430000</v>
      </c>
      <c r="T619" s="21">
        <v>0</v>
      </c>
      <c r="U619" s="21">
        <v>0</v>
      </c>
      <c r="V619" s="21">
        <v>17430000</v>
      </c>
    </row>
    <row r="620" spans="1:22" ht="13.5" hidden="1" thickBot="1" x14ac:dyDescent="0.25">
      <c r="A620" s="49" t="s">
        <v>54</v>
      </c>
      <c r="B620" s="49"/>
      <c r="C620" s="49"/>
      <c r="D620" s="49"/>
      <c r="E620" s="20"/>
      <c r="F620" s="21"/>
      <c r="G620" s="23">
        <f>SUM(G619)</f>
        <v>17430000</v>
      </c>
      <c r="H620" s="23">
        <f t="shared" ref="H620:V620" si="311">SUM(H619)</f>
        <v>0</v>
      </c>
      <c r="I620" s="23">
        <f t="shared" si="311"/>
        <v>0</v>
      </c>
      <c r="J620" s="23">
        <f t="shared" si="311"/>
        <v>17430000</v>
      </c>
      <c r="K620" s="20"/>
      <c r="L620" s="23"/>
      <c r="M620" s="23">
        <f t="shared" si="311"/>
        <v>17430000</v>
      </c>
      <c r="N620" s="23">
        <f t="shared" si="311"/>
        <v>0</v>
      </c>
      <c r="O620" s="23">
        <f t="shared" si="311"/>
        <v>0</v>
      </c>
      <c r="P620" s="23">
        <f t="shared" si="311"/>
        <v>17430000</v>
      </c>
      <c r="Q620" s="26"/>
      <c r="R620" s="23"/>
      <c r="S620" s="23">
        <f t="shared" si="311"/>
        <v>17430000</v>
      </c>
      <c r="T620" s="23">
        <f t="shared" si="311"/>
        <v>0</v>
      </c>
      <c r="U620" s="23">
        <f t="shared" si="311"/>
        <v>0</v>
      </c>
      <c r="V620" s="23">
        <f t="shared" si="311"/>
        <v>17430000</v>
      </c>
    </row>
    <row r="621" spans="1:22" ht="63.75" hidden="1" thickBot="1" x14ac:dyDescent="0.25">
      <c r="A621" s="49" t="s">
        <v>179</v>
      </c>
      <c r="B621" s="49" t="s">
        <v>16</v>
      </c>
      <c r="C621" s="49" t="s">
        <v>50</v>
      </c>
      <c r="D621" s="49" t="s">
        <v>18</v>
      </c>
      <c r="E621" s="20">
        <v>16060</v>
      </c>
      <c r="F621" s="21">
        <v>768</v>
      </c>
      <c r="G621" s="21">
        <v>12334080</v>
      </c>
      <c r="H621" s="21">
        <v>0</v>
      </c>
      <c r="I621" s="21">
        <v>0</v>
      </c>
      <c r="J621" s="21">
        <v>12334080</v>
      </c>
      <c r="K621" s="20">
        <v>16060</v>
      </c>
      <c r="L621" s="21">
        <v>667.51</v>
      </c>
      <c r="M621" s="21">
        <v>10720210.6</v>
      </c>
      <c r="N621" s="21">
        <v>0</v>
      </c>
      <c r="O621" s="21">
        <v>0</v>
      </c>
      <c r="P621" s="21">
        <v>10720210.6</v>
      </c>
      <c r="Q621" s="26">
        <v>16060</v>
      </c>
      <c r="R621" s="21">
        <v>667.51</v>
      </c>
      <c r="S621" s="21">
        <v>10720210.6</v>
      </c>
      <c r="T621" s="21">
        <v>0</v>
      </c>
      <c r="U621" s="21">
        <v>0</v>
      </c>
      <c r="V621" s="21">
        <v>10720210.6</v>
      </c>
    </row>
    <row r="622" spans="1:22" ht="63.75" hidden="1" thickBot="1" x14ac:dyDescent="0.25">
      <c r="A622" s="49" t="s">
        <v>179</v>
      </c>
      <c r="B622" s="49" t="s">
        <v>16</v>
      </c>
      <c r="C622" s="25" t="s">
        <v>185</v>
      </c>
      <c r="D622" s="49" t="s">
        <v>22</v>
      </c>
      <c r="E622" s="20">
        <v>2349</v>
      </c>
      <c r="F622" s="21">
        <v>12059.57</v>
      </c>
      <c r="G622" s="21">
        <v>28327929.48</v>
      </c>
      <c r="H622" s="21">
        <v>0</v>
      </c>
      <c r="I622" s="21">
        <v>0</v>
      </c>
      <c r="J622" s="21">
        <v>28327929.48</v>
      </c>
      <c r="K622" s="20">
        <v>2349</v>
      </c>
      <c r="L622" s="21">
        <v>10201.32</v>
      </c>
      <c r="M622" s="21">
        <v>23962900.359999999</v>
      </c>
      <c r="N622" s="21">
        <v>0</v>
      </c>
      <c r="O622" s="21">
        <v>0</v>
      </c>
      <c r="P622" s="21">
        <v>23962900.359999999</v>
      </c>
      <c r="Q622" s="26">
        <v>2349</v>
      </c>
      <c r="R622" s="21">
        <v>10201.32</v>
      </c>
      <c r="S622" s="21">
        <v>23962900.359999999</v>
      </c>
      <c r="T622" s="21">
        <v>0</v>
      </c>
      <c r="U622" s="21">
        <v>0</v>
      </c>
      <c r="V622" s="21">
        <v>23962900.359999999</v>
      </c>
    </row>
    <row r="623" spans="1:22" ht="63.75" hidden="1" thickBot="1" x14ac:dyDescent="0.25">
      <c r="A623" s="49" t="s">
        <v>179</v>
      </c>
      <c r="B623" s="49" t="s">
        <v>16</v>
      </c>
      <c r="C623" s="49" t="s">
        <v>48</v>
      </c>
      <c r="D623" s="49" t="s">
        <v>22</v>
      </c>
      <c r="E623" s="20">
        <v>4548</v>
      </c>
      <c r="F623" s="21">
        <v>14981.99</v>
      </c>
      <c r="G623" s="21">
        <v>68138090.519999996</v>
      </c>
      <c r="H623" s="21">
        <v>0</v>
      </c>
      <c r="I623" s="21">
        <v>0</v>
      </c>
      <c r="J623" s="21">
        <v>68138090.519999996</v>
      </c>
      <c r="K623" s="20">
        <v>4548</v>
      </c>
      <c r="L623" s="21">
        <v>12984.98</v>
      </c>
      <c r="M623" s="21">
        <v>59055689.039999999</v>
      </c>
      <c r="N623" s="21">
        <v>0</v>
      </c>
      <c r="O623" s="21">
        <v>0</v>
      </c>
      <c r="P623" s="21">
        <v>59055689.039999999</v>
      </c>
      <c r="Q623" s="26">
        <v>4548</v>
      </c>
      <c r="R623" s="21">
        <v>12984.98</v>
      </c>
      <c r="S623" s="21">
        <v>59055689.039999999</v>
      </c>
      <c r="T623" s="21">
        <v>0</v>
      </c>
      <c r="U623" s="21">
        <v>0</v>
      </c>
      <c r="V623" s="21">
        <v>59055689.039999999</v>
      </c>
    </row>
    <row r="624" spans="1:22" ht="63.75" hidden="1" thickBot="1" x14ac:dyDescent="0.25">
      <c r="A624" s="49" t="s">
        <v>179</v>
      </c>
      <c r="B624" s="49" t="s">
        <v>16</v>
      </c>
      <c r="C624" s="49" t="s">
        <v>188</v>
      </c>
      <c r="D624" s="49" t="s">
        <v>26</v>
      </c>
      <c r="E624" s="20">
        <v>156</v>
      </c>
      <c r="F624" s="21">
        <v>125850</v>
      </c>
      <c r="G624" s="21">
        <v>19632600</v>
      </c>
      <c r="H624" s="21">
        <v>0</v>
      </c>
      <c r="I624" s="21">
        <v>0</v>
      </c>
      <c r="J624" s="21">
        <v>19632600</v>
      </c>
      <c r="K624" s="20">
        <v>156</v>
      </c>
      <c r="L624" s="21">
        <v>100207.05</v>
      </c>
      <c r="M624" s="21">
        <v>15632300</v>
      </c>
      <c r="N624" s="21">
        <v>0</v>
      </c>
      <c r="O624" s="21">
        <v>0</v>
      </c>
      <c r="P624" s="21">
        <v>15632300</v>
      </c>
      <c r="Q624" s="26">
        <v>156</v>
      </c>
      <c r="R624" s="21">
        <v>100207.05</v>
      </c>
      <c r="S624" s="21">
        <v>15632300</v>
      </c>
      <c r="T624" s="21">
        <v>0</v>
      </c>
      <c r="U624" s="21">
        <v>0</v>
      </c>
      <c r="V624" s="21">
        <v>15632300</v>
      </c>
    </row>
    <row r="625" spans="1:22" ht="63.75" hidden="1" thickBot="1" x14ac:dyDescent="0.25">
      <c r="A625" s="49" t="s">
        <v>179</v>
      </c>
      <c r="B625" s="49" t="s">
        <v>16</v>
      </c>
      <c r="C625" s="49" t="s">
        <v>100</v>
      </c>
      <c r="D625" s="49" t="s">
        <v>28</v>
      </c>
      <c r="E625" s="20">
        <v>480</v>
      </c>
      <c r="F625" s="21">
        <v>295326.8</v>
      </c>
      <c r="G625" s="21">
        <v>141756864</v>
      </c>
      <c r="H625" s="21">
        <v>0</v>
      </c>
      <c r="I625" s="21">
        <v>0</v>
      </c>
      <c r="J625" s="21">
        <v>141756864</v>
      </c>
      <c r="K625" s="20">
        <v>480</v>
      </c>
      <c r="L625" s="21">
        <v>229938.88</v>
      </c>
      <c r="M625" s="21">
        <v>110370664</v>
      </c>
      <c r="N625" s="21">
        <v>0</v>
      </c>
      <c r="O625" s="21">
        <v>0</v>
      </c>
      <c r="P625" s="21">
        <v>110370664</v>
      </c>
      <c r="Q625" s="26">
        <v>480</v>
      </c>
      <c r="R625" s="21">
        <v>229938.88</v>
      </c>
      <c r="S625" s="21">
        <v>110370664</v>
      </c>
      <c r="T625" s="21">
        <v>0</v>
      </c>
      <c r="U625" s="21">
        <v>0</v>
      </c>
      <c r="V625" s="21">
        <v>110370664</v>
      </c>
    </row>
    <row r="626" spans="1:22" ht="63.75" thickBot="1" x14ac:dyDescent="0.25">
      <c r="A626" s="49" t="s">
        <v>179</v>
      </c>
      <c r="B626" s="49" t="s">
        <v>16</v>
      </c>
      <c r="C626" s="49" t="s">
        <v>74</v>
      </c>
      <c r="D626" s="49" t="s">
        <v>28</v>
      </c>
      <c r="E626" s="20">
        <v>620</v>
      </c>
      <c r="F626" s="21">
        <v>277448.3</v>
      </c>
      <c r="G626" s="21">
        <v>172017946</v>
      </c>
      <c r="H626" s="21">
        <v>6160000</v>
      </c>
      <c r="I626" s="21">
        <v>3863190</v>
      </c>
      <c r="J626" s="21">
        <v>182041136</v>
      </c>
      <c r="K626" s="20">
        <v>620</v>
      </c>
      <c r="L626" s="21">
        <v>254528.3</v>
      </c>
      <c r="M626" s="21">
        <v>157807546</v>
      </c>
      <c r="N626" s="21">
        <v>6160000</v>
      </c>
      <c r="O626" s="21">
        <v>3863190</v>
      </c>
      <c r="P626" s="21">
        <v>167830736</v>
      </c>
      <c r="Q626" s="26">
        <v>620</v>
      </c>
      <c r="R626" s="21">
        <v>254528.3</v>
      </c>
      <c r="S626" s="21">
        <v>157807546</v>
      </c>
      <c r="T626" s="21">
        <v>6160000</v>
      </c>
      <c r="U626" s="21">
        <v>3863190</v>
      </c>
      <c r="V626" s="21">
        <v>167830736</v>
      </c>
    </row>
    <row r="627" spans="1:22" ht="13.5" hidden="1" thickBot="1" x14ac:dyDescent="0.25">
      <c r="A627" s="49" t="s">
        <v>54</v>
      </c>
      <c r="B627" s="49"/>
      <c r="C627" s="49"/>
      <c r="D627" s="49"/>
      <c r="E627" s="20"/>
      <c r="F627" s="21"/>
      <c r="G627" s="23">
        <f>SUM(G621:G626)</f>
        <v>442207510</v>
      </c>
      <c r="H627" s="23">
        <f t="shared" ref="H627:V627" si="312">SUM(H621:H626)</f>
        <v>6160000</v>
      </c>
      <c r="I627" s="23">
        <f t="shared" si="312"/>
        <v>3863190</v>
      </c>
      <c r="J627" s="23">
        <f t="shared" si="312"/>
        <v>452230700</v>
      </c>
      <c r="K627" s="20"/>
      <c r="L627" s="23"/>
      <c r="M627" s="23">
        <f t="shared" si="312"/>
        <v>377549310</v>
      </c>
      <c r="N627" s="23">
        <f t="shared" si="312"/>
        <v>6160000</v>
      </c>
      <c r="O627" s="23">
        <f t="shared" si="312"/>
        <v>3863190</v>
      </c>
      <c r="P627" s="23">
        <f t="shared" si="312"/>
        <v>387572500</v>
      </c>
      <c r="Q627" s="26"/>
      <c r="R627" s="23"/>
      <c r="S627" s="23">
        <f t="shared" si="312"/>
        <v>377549310</v>
      </c>
      <c r="T627" s="23">
        <f t="shared" si="312"/>
        <v>6160000</v>
      </c>
      <c r="U627" s="23">
        <f t="shared" si="312"/>
        <v>3863190</v>
      </c>
      <c r="V627" s="23">
        <f t="shared" si="312"/>
        <v>387572500</v>
      </c>
    </row>
    <row r="628" spans="1:22" ht="73.5" hidden="1" customHeight="1" thickBot="1" x14ac:dyDescent="0.25">
      <c r="A628" s="49" t="s">
        <v>180</v>
      </c>
      <c r="B628" s="49" t="s">
        <v>16</v>
      </c>
      <c r="C628" s="49" t="s">
        <v>21</v>
      </c>
      <c r="D628" s="49" t="s">
        <v>18</v>
      </c>
      <c r="E628" s="20">
        <v>3000</v>
      </c>
      <c r="F628" s="21">
        <v>1596.67</v>
      </c>
      <c r="G628" s="21">
        <v>4790000</v>
      </c>
      <c r="H628" s="21">
        <v>0</v>
      </c>
      <c r="I628" s="21">
        <v>0</v>
      </c>
      <c r="J628" s="21">
        <v>4790000</v>
      </c>
      <c r="K628" s="20">
        <v>3000</v>
      </c>
      <c r="L628" s="21">
        <v>1582.67</v>
      </c>
      <c r="M628" s="21">
        <v>4748000</v>
      </c>
      <c r="N628" s="21">
        <v>0</v>
      </c>
      <c r="O628" s="21">
        <v>0</v>
      </c>
      <c r="P628" s="21">
        <v>4748000</v>
      </c>
      <c r="Q628" s="26">
        <v>3000</v>
      </c>
      <c r="R628" s="21">
        <v>1582.67</v>
      </c>
      <c r="S628" s="21">
        <v>4748000</v>
      </c>
      <c r="T628" s="21">
        <v>0</v>
      </c>
      <c r="U628" s="21">
        <v>0</v>
      </c>
      <c r="V628" s="21">
        <v>4748000</v>
      </c>
    </row>
    <row r="629" spans="1:22" ht="53.25" hidden="1" thickBot="1" x14ac:dyDescent="0.25">
      <c r="A629" s="49" t="s">
        <v>180</v>
      </c>
      <c r="B629" s="49" t="s">
        <v>29</v>
      </c>
      <c r="C629" s="49" t="s">
        <v>70</v>
      </c>
      <c r="D629" s="49" t="s">
        <v>71</v>
      </c>
      <c r="E629" s="20">
        <v>1610</v>
      </c>
      <c r="F629" s="21">
        <v>24900</v>
      </c>
      <c r="G629" s="21">
        <v>40089000</v>
      </c>
      <c r="H629" s="21">
        <v>0</v>
      </c>
      <c r="I629" s="21">
        <v>0</v>
      </c>
      <c r="J629" s="21">
        <v>40089000</v>
      </c>
      <c r="K629" s="20">
        <v>1610</v>
      </c>
      <c r="L629" s="21">
        <v>24900</v>
      </c>
      <c r="M629" s="21">
        <v>40089000</v>
      </c>
      <c r="N629" s="21">
        <v>0</v>
      </c>
      <c r="O629" s="21">
        <v>0</v>
      </c>
      <c r="P629" s="21">
        <v>40089000</v>
      </c>
      <c r="Q629" s="26">
        <v>1610</v>
      </c>
      <c r="R629" s="21">
        <v>24900</v>
      </c>
      <c r="S629" s="21">
        <v>40089000</v>
      </c>
      <c r="T629" s="21">
        <v>0</v>
      </c>
      <c r="U629" s="21">
        <v>0</v>
      </c>
      <c r="V629" s="21">
        <v>40089000</v>
      </c>
    </row>
    <row r="630" spans="1:22" ht="13.5" hidden="1" thickBot="1" x14ac:dyDescent="0.25">
      <c r="A630" s="49" t="s">
        <v>54</v>
      </c>
      <c r="B630" s="49"/>
      <c r="C630" s="49"/>
      <c r="D630" s="49"/>
      <c r="E630" s="20"/>
      <c r="F630" s="21"/>
      <c r="G630" s="23">
        <f>SUM(G628:G629)</f>
        <v>44879000</v>
      </c>
      <c r="H630" s="23">
        <f t="shared" ref="H630:V630" si="313">SUM(H628:H629)</f>
        <v>0</v>
      </c>
      <c r="I630" s="23">
        <f t="shared" si="313"/>
        <v>0</v>
      </c>
      <c r="J630" s="23">
        <f t="shared" si="313"/>
        <v>44879000</v>
      </c>
      <c r="K630" s="20"/>
      <c r="L630" s="23"/>
      <c r="M630" s="23">
        <f t="shared" si="313"/>
        <v>44837000</v>
      </c>
      <c r="N630" s="23">
        <f t="shared" si="313"/>
        <v>0</v>
      </c>
      <c r="O630" s="23">
        <f t="shared" si="313"/>
        <v>0</v>
      </c>
      <c r="P630" s="23">
        <f t="shared" si="313"/>
        <v>44837000</v>
      </c>
      <c r="Q630" s="26"/>
      <c r="R630" s="23"/>
      <c r="S630" s="23">
        <f t="shared" si="313"/>
        <v>44837000</v>
      </c>
      <c r="T630" s="23">
        <f t="shared" si="313"/>
        <v>0</v>
      </c>
      <c r="U630" s="23">
        <f t="shared" si="313"/>
        <v>0</v>
      </c>
      <c r="V630" s="23">
        <f t="shared" si="313"/>
        <v>44837000</v>
      </c>
    </row>
    <row r="631" spans="1:22" ht="42.75" hidden="1" thickBot="1" x14ac:dyDescent="0.25">
      <c r="A631" s="49" t="s">
        <v>181</v>
      </c>
      <c r="B631" s="49" t="s">
        <v>29</v>
      </c>
      <c r="C631" s="49" t="s">
        <v>32</v>
      </c>
      <c r="D631" s="49" t="s">
        <v>33</v>
      </c>
      <c r="E631" s="20">
        <v>7</v>
      </c>
      <c r="F631" s="21">
        <v>13363098</v>
      </c>
      <c r="G631" s="21">
        <v>93541686</v>
      </c>
      <c r="H631" s="21">
        <v>350000</v>
      </c>
      <c r="I631" s="21">
        <v>209714</v>
      </c>
      <c r="J631" s="21">
        <v>94101400</v>
      </c>
      <c r="K631" s="20">
        <v>7</v>
      </c>
      <c r="L631" s="21">
        <v>12204598</v>
      </c>
      <c r="M631" s="21">
        <v>85432186</v>
      </c>
      <c r="N631" s="21">
        <v>350000</v>
      </c>
      <c r="O631" s="21">
        <v>209714</v>
      </c>
      <c r="P631" s="21">
        <v>85991900</v>
      </c>
      <c r="Q631" s="26">
        <v>7</v>
      </c>
      <c r="R631" s="21">
        <v>12247455</v>
      </c>
      <c r="S631" s="21">
        <v>85732185</v>
      </c>
      <c r="T631" s="21">
        <v>350000</v>
      </c>
      <c r="U631" s="21">
        <v>209715</v>
      </c>
      <c r="V631" s="21">
        <v>86291900</v>
      </c>
    </row>
    <row r="632" spans="1:22" ht="13.5" hidden="1" thickBot="1" x14ac:dyDescent="0.25">
      <c r="A632" s="49" t="s">
        <v>54</v>
      </c>
      <c r="B632" s="49"/>
      <c r="C632" s="49"/>
      <c r="D632" s="49"/>
      <c r="E632" s="20"/>
      <c r="F632" s="21"/>
      <c r="G632" s="23">
        <f>SUM(G631)</f>
        <v>93541686</v>
      </c>
      <c r="H632" s="23">
        <f t="shared" ref="H632:V632" si="314">SUM(H631)</f>
        <v>350000</v>
      </c>
      <c r="I632" s="23">
        <f t="shared" si="314"/>
        <v>209714</v>
      </c>
      <c r="J632" s="23">
        <f t="shared" si="314"/>
        <v>94101400</v>
      </c>
      <c r="K632" s="20"/>
      <c r="L632" s="23"/>
      <c r="M632" s="23">
        <f t="shared" si="314"/>
        <v>85432186</v>
      </c>
      <c r="N632" s="23">
        <f t="shared" si="314"/>
        <v>350000</v>
      </c>
      <c r="O632" s="23">
        <f t="shared" si="314"/>
        <v>209714</v>
      </c>
      <c r="P632" s="23">
        <f t="shared" si="314"/>
        <v>85991900</v>
      </c>
      <c r="Q632" s="26"/>
      <c r="R632" s="23"/>
      <c r="S632" s="23">
        <f t="shared" si="314"/>
        <v>85732185</v>
      </c>
      <c r="T632" s="23">
        <f t="shared" si="314"/>
        <v>350000</v>
      </c>
      <c r="U632" s="23">
        <f t="shared" si="314"/>
        <v>209715</v>
      </c>
      <c r="V632" s="23">
        <f t="shared" si="314"/>
        <v>86291900</v>
      </c>
    </row>
    <row r="633" spans="1:22" ht="53.25" hidden="1" thickBot="1" x14ac:dyDescent="0.25">
      <c r="A633" s="49" t="s">
        <v>182</v>
      </c>
      <c r="B633" s="49" t="s">
        <v>16</v>
      </c>
      <c r="C633" s="49" t="s">
        <v>136</v>
      </c>
      <c r="D633" s="49" t="s">
        <v>61</v>
      </c>
      <c r="E633" s="20">
        <v>14250</v>
      </c>
      <c r="F633" s="21">
        <v>7506.51</v>
      </c>
      <c r="G633" s="21">
        <v>106967767.5</v>
      </c>
      <c r="H633" s="21">
        <v>319000</v>
      </c>
      <c r="I633" s="21">
        <v>1087132.5</v>
      </c>
      <c r="J633" s="21">
        <v>108373900</v>
      </c>
      <c r="K633" s="20">
        <v>14250</v>
      </c>
      <c r="L633" s="21">
        <v>6688.07</v>
      </c>
      <c r="M633" s="21">
        <v>95305000</v>
      </c>
      <c r="N633" s="21">
        <v>460000</v>
      </c>
      <c r="O633" s="21">
        <v>1078000</v>
      </c>
      <c r="P633" s="21">
        <v>96843000</v>
      </c>
      <c r="Q633" s="26">
        <v>14250</v>
      </c>
      <c r="R633" s="21">
        <v>6688.07</v>
      </c>
      <c r="S633" s="21">
        <v>95305000</v>
      </c>
      <c r="T633" s="21">
        <v>460000</v>
      </c>
      <c r="U633" s="21">
        <v>1078000</v>
      </c>
      <c r="V633" s="21">
        <v>96843000</v>
      </c>
    </row>
    <row r="634" spans="1:22" ht="13.5" hidden="1" thickBot="1" x14ac:dyDescent="0.25">
      <c r="A634" s="49" t="s">
        <v>54</v>
      </c>
      <c r="B634" s="49"/>
      <c r="C634" s="49"/>
      <c r="D634" s="49"/>
      <c r="E634" s="20"/>
      <c r="F634" s="21"/>
      <c r="G634" s="23">
        <f>SUM(G633)</f>
        <v>106967767.5</v>
      </c>
      <c r="H634" s="23">
        <f t="shared" ref="H634:V634" si="315">SUM(H633)</f>
        <v>319000</v>
      </c>
      <c r="I634" s="23">
        <f t="shared" si="315"/>
        <v>1087132.5</v>
      </c>
      <c r="J634" s="23">
        <f t="shared" si="315"/>
        <v>108373900</v>
      </c>
      <c r="K634" s="20"/>
      <c r="L634" s="23"/>
      <c r="M634" s="23">
        <f t="shared" si="315"/>
        <v>95305000</v>
      </c>
      <c r="N634" s="23">
        <f t="shared" si="315"/>
        <v>460000</v>
      </c>
      <c r="O634" s="23">
        <f t="shared" si="315"/>
        <v>1078000</v>
      </c>
      <c r="P634" s="23">
        <f t="shared" si="315"/>
        <v>96843000</v>
      </c>
      <c r="Q634" s="26"/>
      <c r="R634" s="23"/>
      <c r="S634" s="23">
        <f t="shared" si="315"/>
        <v>95305000</v>
      </c>
      <c r="T634" s="23">
        <f t="shared" si="315"/>
        <v>460000</v>
      </c>
      <c r="U634" s="23">
        <f t="shared" si="315"/>
        <v>1078000</v>
      </c>
      <c r="V634" s="23">
        <f t="shared" si="315"/>
        <v>96843000</v>
      </c>
    </row>
    <row r="635" spans="1:22" ht="63.75" thickBot="1" x14ac:dyDescent="0.25">
      <c r="A635" s="49" t="s">
        <v>183</v>
      </c>
      <c r="B635" s="49" t="s">
        <v>16</v>
      </c>
      <c r="C635" s="49" t="s">
        <v>74</v>
      </c>
      <c r="D635" s="49" t="s">
        <v>28</v>
      </c>
      <c r="E635" s="20">
        <v>115</v>
      </c>
      <c r="F635" s="21">
        <v>1051511.29</v>
      </c>
      <c r="G635" s="21">
        <v>120923798</v>
      </c>
      <c r="H635" s="21">
        <v>673400</v>
      </c>
      <c r="I635" s="21">
        <v>738202</v>
      </c>
      <c r="J635" s="21">
        <v>122335400</v>
      </c>
      <c r="K635" s="20">
        <v>115</v>
      </c>
      <c r="L635" s="21">
        <v>927424.35</v>
      </c>
      <c r="M635" s="21">
        <f>P635-O635-N635</f>
        <v>106653800</v>
      </c>
      <c r="N635" s="21">
        <v>673400</v>
      </c>
      <c r="O635" s="21">
        <v>697800</v>
      </c>
      <c r="P635" s="21">
        <v>108025000</v>
      </c>
      <c r="Q635" s="26">
        <v>115</v>
      </c>
      <c r="R635" s="21">
        <v>927424.35</v>
      </c>
      <c r="S635" s="21">
        <f>V635-U635-T635</f>
        <v>106653800</v>
      </c>
      <c r="T635" s="21">
        <v>673400</v>
      </c>
      <c r="U635" s="21">
        <v>697800</v>
      </c>
      <c r="V635" s="21">
        <v>108025000</v>
      </c>
    </row>
    <row r="636" spans="1:22" ht="12.75" hidden="1" customHeight="1" thickBot="1" x14ac:dyDescent="0.25">
      <c r="A636" s="49" t="s">
        <v>54</v>
      </c>
      <c r="B636" s="49"/>
      <c r="C636" s="49"/>
      <c r="D636" s="49"/>
      <c r="E636" s="35"/>
      <c r="F636" s="35"/>
      <c r="G636" s="30">
        <f>SUM(G635)</f>
        <v>120923798</v>
      </c>
      <c r="H636" s="30">
        <f t="shared" ref="H636:V636" si="316">SUM(H635)</f>
        <v>673400</v>
      </c>
      <c r="I636" s="30">
        <f t="shared" si="316"/>
        <v>738202</v>
      </c>
      <c r="J636" s="30">
        <f t="shared" si="316"/>
        <v>122335400</v>
      </c>
      <c r="K636" s="30"/>
      <c r="L636" s="30"/>
      <c r="M636" s="30">
        <f t="shared" si="316"/>
        <v>106653800</v>
      </c>
      <c r="N636" s="30">
        <f t="shared" si="316"/>
        <v>673400</v>
      </c>
      <c r="O636" s="30">
        <f t="shared" si="316"/>
        <v>697800</v>
      </c>
      <c r="P636" s="30">
        <f t="shared" si="316"/>
        <v>108025000</v>
      </c>
      <c r="Q636" s="30"/>
      <c r="R636" s="30"/>
      <c r="S636" s="30">
        <f t="shared" si="316"/>
        <v>106653800</v>
      </c>
      <c r="T636" s="30">
        <f t="shared" si="316"/>
        <v>673400</v>
      </c>
      <c r="U636" s="30">
        <f t="shared" si="316"/>
        <v>697800</v>
      </c>
      <c r="V636" s="30">
        <f t="shared" si="316"/>
        <v>108025000</v>
      </c>
    </row>
    <row r="637" spans="1:22" ht="21.75" hidden="1" customHeight="1" thickBot="1" x14ac:dyDescent="0.25">
      <c r="A637" s="50" t="s">
        <v>189</v>
      </c>
      <c r="B637" s="51"/>
      <c r="C637" s="51"/>
      <c r="D637" s="52"/>
      <c r="E637" s="44"/>
      <c r="F637" s="36"/>
      <c r="G637" s="37">
        <f>SUM(G636,G634,G632,G630,G627,G620,G618,G613,G606,G592,G590,G586,G583,G568,G564,G561,G547,G542,G528,G525,G515,G511,G500,G498,G494,G491,G489,G469,G467,G457,G444,G439,G432,G427,G417,G415,G401,G399,G387,G383,G381,G379,G377,G375,G373,G370,G368,G366,G358,G348,G341,G334,G321,G308,G293,G276,G261,G254,G242,G227,G223,G220,G215,G199,G188,G185,G182,G180,G176,G172,G168,G154,G150,G148,G128,G117,G112,G107,G98,G89,G86,G84,G79,G74,G70,G65,G60,G55,G50,G38,G32,G25,G21)</f>
        <v>13415920317.27747</v>
      </c>
      <c r="H637" s="37">
        <f>SUM(H636,H634,H632,H630,H627,H620,H618,H613,H606,H592,H590,H586,H583,H568,H564,H561,H547,H542,H528,H525,H515,H511,H500,H498,H494,H491,H489,H469,H467,H457,H444,H439,H432,H427,H417,H415,H401,H399,H387,H383,H381,H379,H377,H375,H373,H370,H368,H366,H358,H348,H341,H334,H321,H308,H293,H276,H261,H254,H242,H227,H223,H220,H215,H199,H188,H185,H182,H180,H176,H172,H168,H154,H150,H148,H128,H117,H112,H107,H98,H89,H86,H84,H79,H74,H70,H65,H60,H55,H50,H38,H32,H25,H21)</f>
        <v>264521300</v>
      </c>
      <c r="I637" s="37">
        <f>SUM(I636,I634,I632,I630,I627,I620,I618,I613,I606,I592,I590,I586,I583,I568,I564,I561,I547,I542,I528,I525,I515,I511,I500,I498,I494,I491,I489,I469,I467,I457,I444,I439,I432,I427,I417,I415,I401,I399,I387,I383,I381,I379,I377,I375,I373,I370,I368,I366,I358,I348,I341,I334,I321,I308,I293,I276,I261,I254,I242,I227,I223,I220,I215,I199,I188,I185,I182,I180,I176,I172,I168,I154,I150,I148,I128,I117,I112,I107,I98,I89,I86,I84,I79,I74,I70,I65,I60,I55,I50,I38,I32,I25,I21)</f>
        <v>119813582.72</v>
      </c>
      <c r="J637" s="37">
        <f>SUM(J636,J634,J632,J630,J627,J620,J618,J613,J606,J592,J590,J586,J583,J568,J564,J561,J547,J542,J528,J525,J515,J511,J500,J498,J494,J491,J489,J469,J467,J457,J444,J439,J432,J427,J417,J415,J401,J399,J387,J383,J381,J379,J377,J375,J373,J370,J368,J366,J358,J348,J341,J334,J321,J308,J293,J276,J261,J254,J242,J227,J223,J220,J215,J199,J188,J185,J182,J180,J176,J172,J168,J154,J150,J148,J128,J117,J112,J107,J98,J89,J86,J84,J79,J74,J70,J65,J60,J55,J50,J38,J32,J25,J21)</f>
        <v>13800255199.997471</v>
      </c>
      <c r="K637" s="30"/>
      <c r="L637" s="37"/>
      <c r="M637" s="37">
        <f>SUM(M636,M634,M632,M630,M627,M620,M618,M613,M606,M592,M590,M586,M583,M568,M564,M561,M547,M542,M528,M525,M515,M511,M500,M498,M494,M491,M489,M469,M467,M457,M444,M439,M432,M427,M417,M415,M401,M399,M387,M383,M381,M379,M377,M375,M373,M370,M368,M366,M358,M348,M341,M334,M321,M308,M293,M276,M261,M254,M242,M227,M223,M220,M215,M199,M188,M185,M182,M180,M176,M172,M168,M154,M150,M148,M128,M117,M112,M107,M98,M89,M86,M84,M79,M74,M70,M65,M60,M55,M50,M38,M32,M25,M21)</f>
        <v>11403497273.589998</v>
      </c>
      <c r="N637" s="37">
        <f>SUM(N636,N634,N632,N630,N627,N620,N618,N613,N606,N592,N590,N586,N583,N568,N564,N561,N547,N542,N528,N525,N515,N511,N500,N498,N494,N491,N489,N469,N467,N457,N444,N439,N432,N427,N417,N415,N401,N399,N387,N383,N381,N379,N377,N375,N373,N370,N368,N366,N358,N348,N341,N334,N321,N308,N293,N276,N261,N254,N242,N227,N223,N220,N215,N199,N188,N185,N182,N180,N176,N172,N168,N154,N150,N148,N128,N117,N112,N107,N98,N89,N86,N84,N79,N74,N70,N65,N60,N55,N50,N38,N32,N25,N21)</f>
        <v>287280900</v>
      </c>
      <c r="O637" s="37">
        <f>SUM(O636,O634,O632,O630,O627,O620,O618,O613,O606,O592,O590,O586,O583,O568,O564,O561,O547,O542,O528,O525,O515,O511,O500,O498,O494,O491,O489,O469,O467,O457,O444,O439,O432,O427,O417,O415,O401,O399,O387,O383,O381,O379,O377,O375,O373,O370,O368,O366,O358,O348,O341,O334,O321,O308,O293,O276,O261,O254,O242,O227,O223,O220,O215,O199,O188,O185,O182,O180,O176,O172,O168,O154,O150,O148,O128,O117,O112,O107,O98,O89,O86,O84,O79,O74,O70,O65,O60,O55,O50,O38,O32,O25,O21)</f>
        <v>88462626.410000011</v>
      </c>
      <c r="P637" s="37">
        <f>SUM(P636,P634,P632,P630,P627,P620,P618,P613,P606,P592,P590,P586,P583,P568,P564,P561,P547,P542,P528,P525,P515,P511,P500,P498,P494,P491,P489,P469,P467,P457,P444,P439,P432,P427,P417,P415,P401,P399,P387,P383,P381,P379,P377,P375,P373,P370,P368,P366,P358,P348,P341,P334,P321,P308,P293,P276,P261,P254,P242,P227,P223,P220,P215,P199,P188,P185,P182,P180,P176,P172,P168,P154,P150,P148,P128,P117,P112,P107,P98,P89,P86,P84,P79,P74,P70,P65,P60,P55,P50,P38,P32,P25,P21)</f>
        <v>11779084200</v>
      </c>
      <c r="Q637" s="30"/>
      <c r="R637" s="37"/>
      <c r="S637" s="37">
        <f>SUM(S636,S634,S632,S630,S627,S620,S618,S613,S606,S592,S590,S586,S583,S568,S564,S561,S547,S542,S528,S525,S515,S511,S500,S498,S494,S491,S489,S469,S467,S457,S444,S439,S432,S427,S417,S415,S401,S399,S387,S383,S381,S379,S377,S375,S373,S370,S368,S366,S358,S348,S341,S334,S321,S308,S293,S276,S261,S254,S242,S227,S223,S220,S215,S199,S188,S185,S182,S180,S176,S172,S168,S154,S150,S148,S128,S117,S112,S107,S98,S89,S86,S84,S79,S74,S70,S65,S60,S55,S50,S38,S32,S25,S21)</f>
        <v>11394632531.25</v>
      </c>
      <c r="T637" s="37">
        <f>SUM(T636,T634,T632,T630,T627,T620,T618,T613,T606,T592,T590,T586,T583,T568,T564,T561,T547,T542,T528,T525,T515,T511,T500,T498,T494,T491,T489,T469,T467,T457,T444,T439,T432,T427,T417,T415,T401,T399,T387,T383,T381,T379,T377,T375,T373,T370,T368,T366,T358,T348,T341,T334,T321,T308,T293,T276,T261,T254,T242,T227,T223,T220,T215,T199,T188,T185,T182,T180,T176,T172,T168,T154,T150,T148,T128,T117,T112,T107,T98,T89,T86,T84,T79,T74,T70,T65,T60,T55,T50,T38,T32,T25,T21)</f>
        <v>287466100</v>
      </c>
      <c r="U637" s="37">
        <f>SUM(U636,U634,U632,U630,U627,U620,U618,U613,U606,U592,U590,U586,U583,U568,U564,U561,U547,U542,U528,U525,U515,U511,U500,U498,U494,U491,U489,U469,U467,U457,U444,U439,U432,U427,U417,U415,U401,U399,U387,U383,U381,U379,U377,U375,U373,U370,U368,U366,U358,U348,U341,U334,U321,U308,U293,U276,U261,U254,U242,U227,U223,U220,U215,U199,U188,U185,U182,U180,U176,U172,U168,U154,U150,U148,U128,U117,U112,U107,U98,U89,U86,U84,U79,U74,U70,U65,U60,U55,U50,U38,U32,U25,U21)</f>
        <v>88624068.75</v>
      </c>
      <c r="V637" s="37">
        <f>SUM(V636,V634,V632,V630,V627,V620,V618,V613,V606,V592,V590,V586,V583,V568,V564,V561,V547,V542,V528,V525,V515,V511,V500,V498,V494,V491,V489,V469,V467,V457,V444,V439,V432,V427,V417,V415,V401,V399,V387,V383,V381,V379,V377,V375,V373,V370,V368,V366,V358,V348,V341,V334,V321,V308,V293,V276,V261,V254,V242,V227,V223,V220,V215,V199,V188,V185,V182,V180,V176,V172,V168,V154,V150,V148,V128,V117,V112,V107,V98,V89,V86,V84,V79,V74,V70,V65,V60,V55,V50,V38,V32,V25,V21)</f>
        <v>11770566100</v>
      </c>
    </row>
  </sheetData>
  <autoFilter ref="A13:V637">
    <filterColumn colId="2">
      <filters>
        <filter val="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; Психиатрия-наркология (в части наркологии); Стационар"/>
      </filters>
    </filterColumn>
  </autoFilter>
  <mergeCells count="27">
    <mergeCell ref="Q13:Q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A7:U8"/>
    <mergeCell ref="C12:D12"/>
    <mergeCell ref="E12:J12"/>
    <mergeCell ref="K12:P12"/>
    <mergeCell ref="Q12:V12"/>
    <mergeCell ref="A13:A14"/>
    <mergeCell ref="B13:B14"/>
    <mergeCell ref="C13:C14"/>
    <mergeCell ref="D13:D14"/>
    <mergeCell ref="E13:E14"/>
    <mergeCell ref="R13:R14"/>
    <mergeCell ref="S13:S14"/>
    <mergeCell ref="T13:T14"/>
    <mergeCell ref="U13:U14"/>
    <mergeCell ref="V13:V14"/>
  </mergeCells>
  <pageMargins left="0.11811023622047245" right="0.11811023622047245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588"/>
  <sheetViews>
    <sheetView workbookViewId="0">
      <selection activeCell="E359" sqref="E359"/>
    </sheetView>
  </sheetViews>
  <sheetFormatPr defaultRowHeight="12.75" x14ac:dyDescent="0.2"/>
  <cols>
    <col min="1" max="1" width="37.42578125" customWidth="1"/>
    <col min="2" max="2" width="6.85546875" bestFit="1" customWidth="1"/>
    <col min="3" max="3" width="45" customWidth="1"/>
    <col min="4" max="4" width="16.7109375" customWidth="1"/>
    <col min="5" max="7" width="17.42578125" style="70" bestFit="1" customWidth="1"/>
  </cols>
  <sheetData>
    <row r="1" spans="1:7" ht="43.5" customHeight="1" x14ac:dyDescent="0.2">
      <c r="A1" s="147" t="s">
        <v>196</v>
      </c>
      <c r="B1" s="147"/>
      <c r="C1" s="147"/>
      <c r="D1" s="147"/>
      <c r="E1" s="147"/>
      <c r="F1" s="147"/>
      <c r="G1" s="147"/>
    </row>
    <row r="3" spans="1:7" ht="13.5" thickBot="1" x14ac:dyDescent="0.25"/>
    <row r="4" spans="1:7" ht="45.75" customHeight="1" thickBot="1" x14ac:dyDescent="0.25">
      <c r="A4" s="142" t="s">
        <v>34</v>
      </c>
      <c r="B4" s="142" t="s">
        <v>4</v>
      </c>
      <c r="C4" s="142" t="s">
        <v>202</v>
      </c>
      <c r="D4" s="142" t="s">
        <v>6</v>
      </c>
      <c r="E4" s="148" t="s">
        <v>201</v>
      </c>
      <c r="F4" s="149"/>
      <c r="G4" s="150"/>
    </row>
    <row r="5" spans="1:7" ht="13.5" thickBot="1" x14ac:dyDescent="0.25">
      <c r="A5" s="151"/>
      <c r="B5" s="151"/>
      <c r="C5" s="151"/>
      <c r="D5" s="151"/>
      <c r="E5" s="53" t="s">
        <v>1</v>
      </c>
      <c r="F5" s="53" t="s">
        <v>2</v>
      </c>
      <c r="G5" s="53" t="s">
        <v>3</v>
      </c>
    </row>
    <row r="6" spans="1:7" ht="21.75" thickBot="1" x14ac:dyDescent="0.25">
      <c r="A6" s="25" t="s">
        <v>59</v>
      </c>
      <c r="B6" s="25" t="s">
        <v>16</v>
      </c>
      <c r="C6" s="25" t="s">
        <v>60</v>
      </c>
      <c r="D6" s="25" t="s">
        <v>61</v>
      </c>
      <c r="E6" s="26">
        <v>1750</v>
      </c>
      <c r="F6" s="26">
        <v>1750</v>
      </c>
      <c r="G6" s="20">
        <v>1750</v>
      </c>
    </row>
    <row r="7" spans="1:7" ht="21.75" thickBot="1" x14ac:dyDescent="0.25">
      <c r="A7" s="25" t="s">
        <v>65</v>
      </c>
      <c r="B7" s="25" t="s">
        <v>16</v>
      </c>
      <c r="C7" s="25" t="s">
        <v>60</v>
      </c>
      <c r="D7" s="25" t="s">
        <v>61</v>
      </c>
      <c r="E7" s="26">
        <v>2450</v>
      </c>
      <c r="F7" s="26">
        <v>2450</v>
      </c>
      <c r="G7" s="20">
        <v>2450</v>
      </c>
    </row>
    <row r="8" spans="1:7" ht="21.75" thickBot="1" x14ac:dyDescent="0.25">
      <c r="A8" s="25" t="s">
        <v>67</v>
      </c>
      <c r="B8" s="25" t="s">
        <v>16</v>
      </c>
      <c r="C8" s="25" t="s">
        <v>60</v>
      </c>
      <c r="D8" s="25" t="s">
        <v>61</v>
      </c>
      <c r="E8" s="26">
        <v>4200</v>
      </c>
      <c r="F8" s="26">
        <v>4200</v>
      </c>
      <c r="G8" s="20">
        <v>4200</v>
      </c>
    </row>
    <row r="9" spans="1:7" ht="21.75" thickBot="1" x14ac:dyDescent="0.25">
      <c r="A9" s="25" t="s">
        <v>69</v>
      </c>
      <c r="B9" s="25" t="s">
        <v>16</v>
      </c>
      <c r="C9" s="25" t="s">
        <v>60</v>
      </c>
      <c r="D9" s="25" t="s">
        <v>61</v>
      </c>
      <c r="E9" s="26">
        <v>9600</v>
      </c>
      <c r="F9" s="26">
        <v>9600</v>
      </c>
      <c r="G9" s="20">
        <v>9600</v>
      </c>
    </row>
    <row r="10" spans="1:7" ht="21.75" thickBot="1" x14ac:dyDescent="0.25">
      <c r="A10" s="25" t="s">
        <v>72</v>
      </c>
      <c r="B10" s="25" t="s">
        <v>16</v>
      </c>
      <c r="C10" s="25" t="s">
        <v>60</v>
      </c>
      <c r="D10" s="25" t="s">
        <v>61</v>
      </c>
      <c r="E10" s="26">
        <v>1400</v>
      </c>
      <c r="F10" s="26">
        <v>1400</v>
      </c>
      <c r="G10" s="20">
        <v>1400</v>
      </c>
    </row>
    <row r="11" spans="1:7" ht="21.75" thickBot="1" x14ac:dyDescent="0.25">
      <c r="A11" s="25" t="s">
        <v>81</v>
      </c>
      <c r="B11" s="25" t="s">
        <v>16</v>
      </c>
      <c r="C11" s="25" t="s">
        <v>60</v>
      </c>
      <c r="D11" s="25" t="s">
        <v>61</v>
      </c>
      <c r="E11" s="26">
        <v>1400</v>
      </c>
      <c r="F11" s="26">
        <v>1400</v>
      </c>
      <c r="G11" s="20">
        <v>1400</v>
      </c>
    </row>
    <row r="12" spans="1:7" ht="21.75" thickBot="1" x14ac:dyDescent="0.25">
      <c r="A12" s="25" t="s">
        <v>90</v>
      </c>
      <c r="B12" s="25" t="s">
        <v>16</v>
      </c>
      <c r="C12" s="25" t="s">
        <v>60</v>
      </c>
      <c r="D12" s="25" t="s">
        <v>61</v>
      </c>
      <c r="E12" s="26">
        <v>5250</v>
      </c>
      <c r="F12" s="26">
        <v>5250</v>
      </c>
      <c r="G12" s="20">
        <v>5250</v>
      </c>
    </row>
    <row r="13" spans="1:7" ht="21.75" thickBot="1" x14ac:dyDescent="0.25">
      <c r="A13" s="25" t="s">
        <v>91</v>
      </c>
      <c r="B13" s="25" t="s">
        <v>16</v>
      </c>
      <c r="C13" s="25" t="s">
        <v>60</v>
      </c>
      <c r="D13" s="25" t="s">
        <v>61</v>
      </c>
      <c r="E13" s="26">
        <v>1750</v>
      </c>
      <c r="F13" s="26">
        <v>1750</v>
      </c>
      <c r="G13" s="20">
        <v>1750</v>
      </c>
    </row>
    <row r="14" spans="1:7" ht="21.75" thickBot="1" x14ac:dyDescent="0.25">
      <c r="A14" s="25" t="s">
        <v>98</v>
      </c>
      <c r="B14" s="25" t="s">
        <v>16</v>
      </c>
      <c r="C14" s="25" t="s">
        <v>60</v>
      </c>
      <c r="D14" s="25" t="s">
        <v>61</v>
      </c>
      <c r="E14" s="26">
        <v>8050</v>
      </c>
      <c r="F14" s="26">
        <v>8050</v>
      </c>
      <c r="G14" s="20">
        <v>8050</v>
      </c>
    </row>
    <row r="15" spans="1:7" ht="21.75" thickBot="1" x14ac:dyDescent="0.25">
      <c r="A15" s="25" t="s">
        <v>99</v>
      </c>
      <c r="B15" s="25" t="s">
        <v>16</v>
      </c>
      <c r="C15" s="25" t="s">
        <v>60</v>
      </c>
      <c r="D15" s="25" t="s">
        <v>61</v>
      </c>
      <c r="E15" s="26">
        <v>3500</v>
      </c>
      <c r="F15" s="26">
        <v>3500</v>
      </c>
      <c r="G15" s="20">
        <v>3500</v>
      </c>
    </row>
    <row r="16" spans="1:7" ht="21.75" thickBot="1" x14ac:dyDescent="0.25">
      <c r="A16" s="25" t="s">
        <v>103</v>
      </c>
      <c r="B16" s="25" t="s">
        <v>16</v>
      </c>
      <c r="C16" s="25" t="s">
        <v>60</v>
      </c>
      <c r="D16" s="25" t="s">
        <v>61</v>
      </c>
      <c r="E16" s="26">
        <v>2450</v>
      </c>
      <c r="F16" s="26">
        <v>2450</v>
      </c>
      <c r="G16" s="20">
        <v>2450</v>
      </c>
    </row>
    <row r="17" spans="1:7" ht="21.75" thickBot="1" x14ac:dyDescent="0.25">
      <c r="A17" s="25" t="s">
        <v>104</v>
      </c>
      <c r="B17" s="25" t="s">
        <v>16</v>
      </c>
      <c r="C17" s="25" t="s">
        <v>60</v>
      </c>
      <c r="D17" s="25" t="s">
        <v>61</v>
      </c>
      <c r="E17" s="26">
        <v>700</v>
      </c>
      <c r="F17" s="26">
        <v>700</v>
      </c>
      <c r="G17" s="20">
        <v>700</v>
      </c>
    </row>
    <row r="18" spans="1:7" ht="21.75" thickBot="1" x14ac:dyDescent="0.25">
      <c r="A18" s="25" t="s">
        <v>105</v>
      </c>
      <c r="B18" s="25" t="s">
        <v>16</v>
      </c>
      <c r="C18" s="25" t="s">
        <v>60</v>
      </c>
      <c r="D18" s="25" t="s">
        <v>61</v>
      </c>
      <c r="E18" s="26">
        <v>1050</v>
      </c>
      <c r="F18" s="26">
        <v>1050</v>
      </c>
      <c r="G18" s="20">
        <v>1050</v>
      </c>
    </row>
    <row r="19" spans="1:7" ht="21.75" thickBot="1" x14ac:dyDescent="0.25">
      <c r="A19" s="25" t="s">
        <v>106</v>
      </c>
      <c r="B19" s="25" t="s">
        <v>16</v>
      </c>
      <c r="C19" s="25" t="s">
        <v>60</v>
      </c>
      <c r="D19" s="25" t="s">
        <v>61</v>
      </c>
      <c r="E19" s="26">
        <v>1750</v>
      </c>
      <c r="F19" s="26">
        <v>1750</v>
      </c>
      <c r="G19" s="20">
        <v>1750</v>
      </c>
    </row>
    <row r="20" spans="1:7" ht="21.75" thickBot="1" x14ac:dyDescent="0.25">
      <c r="A20" s="25" t="s">
        <v>107</v>
      </c>
      <c r="B20" s="25" t="s">
        <v>16</v>
      </c>
      <c r="C20" s="25" t="s">
        <v>60</v>
      </c>
      <c r="D20" s="25" t="s">
        <v>61</v>
      </c>
      <c r="E20" s="26">
        <v>350</v>
      </c>
      <c r="F20" s="26">
        <v>350</v>
      </c>
      <c r="G20" s="20">
        <v>350</v>
      </c>
    </row>
    <row r="21" spans="1:7" ht="21.75" thickBot="1" x14ac:dyDescent="0.25">
      <c r="A21" s="25" t="s">
        <v>138</v>
      </c>
      <c r="B21" s="25" t="s">
        <v>16</v>
      </c>
      <c r="C21" s="25" t="s">
        <v>60</v>
      </c>
      <c r="D21" s="25" t="s">
        <v>61</v>
      </c>
      <c r="E21" s="48">
        <v>700</v>
      </c>
      <c r="F21" s="48">
        <v>700</v>
      </c>
      <c r="G21" s="20">
        <v>700</v>
      </c>
    </row>
    <row r="22" spans="1:7" ht="21.75" thickBot="1" x14ac:dyDescent="0.25">
      <c r="A22" s="25" t="s">
        <v>140</v>
      </c>
      <c r="B22" s="25" t="s">
        <v>16</v>
      </c>
      <c r="C22" s="25" t="s">
        <v>60</v>
      </c>
      <c r="D22" s="25" t="s">
        <v>61</v>
      </c>
      <c r="E22" s="48">
        <v>700</v>
      </c>
      <c r="F22" s="48">
        <v>700</v>
      </c>
      <c r="G22" s="20">
        <v>700</v>
      </c>
    </row>
    <row r="23" spans="1:7" ht="21.75" thickBot="1" x14ac:dyDescent="0.25">
      <c r="A23" s="25" t="s">
        <v>144</v>
      </c>
      <c r="B23" s="25" t="s">
        <v>16</v>
      </c>
      <c r="C23" s="25" t="s">
        <v>60</v>
      </c>
      <c r="D23" s="25" t="s">
        <v>61</v>
      </c>
      <c r="E23" s="48">
        <v>1750</v>
      </c>
      <c r="F23" s="48">
        <v>1750</v>
      </c>
      <c r="G23" s="20">
        <v>1750</v>
      </c>
    </row>
    <row r="24" spans="1:7" ht="21.75" thickBot="1" x14ac:dyDescent="0.25">
      <c r="A24" s="25" t="s">
        <v>146</v>
      </c>
      <c r="B24" s="25" t="s">
        <v>16</v>
      </c>
      <c r="C24" s="25" t="s">
        <v>60</v>
      </c>
      <c r="D24" s="25" t="s">
        <v>61</v>
      </c>
      <c r="E24" s="48">
        <v>720</v>
      </c>
      <c r="F24" s="48">
        <v>720</v>
      </c>
      <c r="G24" s="20">
        <v>720</v>
      </c>
    </row>
    <row r="25" spans="1:7" ht="21.75" thickBot="1" x14ac:dyDescent="0.25">
      <c r="A25" s="25" t="s">
        <v>147</v>
      </c>
      <c r="B25" s="25" t="s">
        <v>16</v>
      </c>
      <c r="C25" s="25" t="s">
        <v>60</v>
      </c>
      <c r="D25" s="25" t="s">
        <v>61</v>
      </c>
      <c r="E25" s="48">
        <v>2800</v>
      </c>
      <c r="F25" s="48">
        <v>2800</v>
      </c>
      <c r="G25" s="20">
        <v>2800</v>
      </c>
    </row>
    <row r="26" spans="1:7" ht="21.75" thickBot="1" x14ac:dyDescent="0.25">
      <c r="A26" s="25" t="s">
        <v>149</v>
      </c>
      <c r="B26" s="25" t="s">
        <v>16</v>
      </c>
      <c r="C26" s="25" t="s">
        <v>60</v>
      </c>
      <c r="D26" s="25" t="s">
        <v>61</v>
      </c>
      <c r="E26" s="48">
        <v>700</v>
      </c>
      <c r="F26" s="48">
        <v>700</v>
      </c>
      <c r="G26" s="20">
        <v>700</v>
      </c>
    </row>
    <row r="27" spans="1:7" ht="21.75" thickBot="1" x14ac:dyDescent="0.25">
      <c r="A27" s="25" t="s">
        <v>154</v>
      </c>
      <c r="B27" s="25" t="s">
        <v>16</v>
      </c>
      <c r="C27" s="25" t="s">
        <v>60</v>
      </c>
      <c r="D27" s="25" t="s">
        <v>61</v>
      </c>
      <c r="E27" s="48">
        <v>350</v>
      </c>
      <c r="F27" s="48">
        <v>350</v>
      </c>
      <c r="G27" s="20">
        <v>350</v>
      </c>
    </row>
    <row r="28" spans="1:7" ht="21.75" thickBot="1" x14ac:dyDescent="0.25">
      <c r="A28" s="49" t="s">
        <v>168</v>
      </c>
      <c r="B28" s="49" t="s">
        <v>16</v>
      </c>
      <c r="C28" s="49" t="s">
        <v>60</v>
      </c>
      <c r="D28" s="49" t="s">
        <v>61</v>
      </c>
      <c r="E28" s="20">
        <v>3500</v>
      </c>
      <c r="F28" s="20">
        <v>3500</v>
      </c>
      <c r="G28" s="20">
        <v>3500</v>
      </c>
    </row>
    <row r="29" spans="1:7" ht="21.75" thickBot="1" x14ac:dyDescent="0.25">
      <c r="A29" s="49" t="s">
        <v>170</v>
      </c>
      <c r="B29" s="49" t="s">
        <v>16</v>
      </c>
      <c r="C29" s="49" t="s">
        <v>60</v>
      </c>
      <c r="D29" s="49" t="s">
        <v>61</v>
      </c>
      <c r="E29" s="20">
        <v>4200</v>
      </c>
      <c r="F29" s="20">
        <v>4200</v>
      </c>
      <c r="G29" s="20">
        <v>4200</v>
      </c>
    </row>
    <row r="30" spans="1:7" ht="21.75" thickBot="1" x14ac:dyDescent="0.25">
      <c r="A30" s="49" t="s">
        <v>171</v>
      </c>
      <c r="B30" s="49" t="s">
        <v>16</v>
      </c>
      <c r="C30" s="49" t="s">
        <v>60</v>
      </c>
      <c r="D30" s="49" t="s">
        <v>61</v>
      </c>
      <c r="E30" s="20">
        <v>1750</v>
      </c>
      <c r="F30" s="20">
        <v>1750</v>
      </c>
      <c r="G30" s="20">
        <v>1750</v>
      </c>
    </row>
    <row r="31" spans="1:7" ht="21.75" thickBot="1" x14ac:dyDescent="0.25">
      <c r="A31" s="49" t="s">
        <v>175</v>
      </c>
      <c r="B31" s="49" t="s">
        <v>16</v>
      </c>
      <c r="C31" s="49" t="s">
        <v>60</v>
      </c>
      <c r="D31" s="49" t="s">
        <v>61</v>
      </c>
      <c r="E31" s="20">
        <v>1750</v>
      </c>
      <c r="F31" s="20">
        <v>1750</v>
      </c>
      <c r="G31" s="20">
        <v>1750</v>
      </c>
    </row>
    <row r="32" spans="1:7" ht="21.75" thickBot="1" x14ac:dyDescent="0.25">
      <c r="A32" s="49" t="s">
        <v>176</v>
      </c>
      <c r="B32" s="49" t="s">
        <v>16</v>
      </c>
      <c r="C32" s="49" t="s">
        <v>60</v>
      </c>
      <c r="D32" s="49" t="s">
        <v>61</v>
      </c>
      <c r="E32" s="20">
        <v>1750</v>
      </c>
      <c r="F32" s="20">
        <v>1750</v>
      </c>
      <c r="G32" s="26">
        <v>1750</v>
      </c>
    </row>
    <row r="33" spans="1:7" ht="13.5" thickBot="1" x14ac:dyDescent="0.25">
      <c r="A33" s="54" t="s">
        <v>197</v>
      </c>
      <c r="B33" s="55"/>
      <c r="C33" s="55"/>
      <c r="D33" s="56"/>
      <c r="E33" s="68">
        <f>SUM(E6:E32)</f>
        <v>66320</v>
      </c>
      <c r="F33" s="68">
        <f>SUM(F6:F32)</f>
        <v>66320</v>
      </c>
      <c r="G33" s="71">
        <f>SUM(G6:G32)</f>
        <v>66320</v>
      </c>
    </row>
    <row r="34" spans="1:7" ht="21.75" thickBot="1" x14ac:dyDescent="0.25">
      <c r="A34" s="18" t="s">
        <v>35</v>
      </c>
      <c r="B34" s="49" t="s">
        <v>16</v>
      </c>
      <c r="C34" s="49" t="s">
        <v>17</v>
      </c>
      <c r="D34" s="49" t="s">
        <v>18</v>
      </c>
      <c r="E34" s="20">
        <v>200</v>
      </c>
      <c r="F34" s="20">
        <v>200</v>
      </c>
      <c r="G34" s="20">
        <v>200</v>
      </c>
    </row>
    <row r="35" spans="1:7" ht="21.75" thickBot="1" x14ac:dyDescent="0.25">
      <c r="A35" s="18" t="s">
        <v>36</v>
      </c>
      <c r="B35" s="49" t="s">
        <v>16</v>
      </c>
      <c r="C35" s="49" t="s">
        <v>17</v>
      </c>
      <c r="D35" s="49" t="s">
        <v>18</v>
      </c>
      <c r="E35" s="20">
        <v>4100</v>
      </c>
      <c r="F35" s="20">
        <v>4100</v>
      </c>
      <c r="G35" s="20">
        <v>4100</v>
      </c>
    </row>
    <row r="36" spans="1:7" ht="21.75" thickBot="1" x14ac:dyDescent="0.25">
      <c r="A36" s="18" t="s">
        <v>37</v>
      </c>
      <c r="B36" s="49" t="s">
        <v>16</v>
      </c>
      <c r="C36" s="49" t="s">
        <v>17</v>
      </c>
      <c r="D36" s="49" t="s">
        <v>18</v>
      </c>
      <c r="E36" s="20">
        <v>1866</v>
      </c>
      <c r="F36" s="20">
        <v>1866</v>
      </c>
      <c r="G36" s="20">
        <v>1866</v>
      </c>
    </row>
    <row r="37" spans="1:7" ht="21.75" thickBot="1" x14ac:dyDescent="0.25">
      <c r="A37" s="18" t="s">
        <v>38</v>
      </c>
      <c r="B37" s="49" t="s">
        <v>16</v>
      </c>
      <c r="C37" s="49" t="s">
        <v>17</v>
      </c>
      <c r="D37" s="49" t="s">
        <v>18</v>
      </c>
      <c r="E37" s="20">
        <v>720</v>
      </c>
      <c r="F37" s="20">
        <v>720</v>
      </c>
      <c r="G37" s="20">
        <v>720</v>
      </c>
    </row>
    <row r="38" spans="1:7" ht="21.75" thickBot="1" x14ac:dyDescent="0.25">
      <c r="A38" s="18" t="s">
        <v>39</v>
      </c>
      <c r="B38" s="49" t="s">
        <v>16</v>
      </c>
      <c r="C38" s="49" t="s">
        <v>17</v>
      </c>
      <c r="D38" s="49" t="s">
        <v>18</v>
      </c>
      <c r="E38" s="20">
        <v>500</v>
      </c>
      <c r="F38" s="20">
        <v>500</v>
      </c>
      <c r="G38" s="20">
        <v>500</v>
      </c>
    </row>
    <row r="39" spans="1:7" ht="21.75" thickBot="1" x14ac:dyDescent="0.25">
      <c r="A39" s="18" t="s">
        <v>41</v>
      </c>
      <c r="B39" s="49" t="s">
        <v>16</v>
      </c>
      <c r="C39" s="49" t="s">
        <v>17</v>
      </c>
      <c r="D39" s="49" t="s">
        <v>18</v>
      </c>
      <c r="E39" s="20">
        <v>2551</v>
      </c>
      <c r="F39" s="20">
        <v>2551</v>
      </c>
      <c r="G39" s="20">
        <v>2551</v>
      </c>
    </row>
    <row r="40" spans="1:7" ht="21.75" thickBot="1" x14ac:dyDescent="0.25">
      <c r="A40" s="18" t="s">
        <v>42</v>
      </c>
      <c r="B40" s="49" t="s">
        <v>16</v>
      </c>
      <c r="C40" s="49" t="s">
        <v>17</v>
      </c>
      <c r="D40" s="49" t="s">
        <v>18</v>
      </c>
      <c r="E40" s="20">
        <v>750</v>
      </c>
      <c r="F40" s="20">
        <v>750</v>
      </c>
      <c r="G40" s="20">
        <v>750</v>
      </c>
    </row>
    <row r="41" spans="1:7" ht="21.75" thickBot="1" x14ac:dyDescent="0.25">
      <c r="A41" s="18" t="s">
        <v>43</v>
      </c>
      <c r="B41" s="49" t="s">
        <v>16</v>
      </c>
      <c r="C41" s="49" t="s">
        <v>17</v>
      </c>
      <c r="D41" s="49" t="s">
        <v>18</v>
      </c>
      <c r="E41" s="20">
        <v>103</v>
      </c>
      <c r="F41" s="20">
        <v>103</v>
      </c>
      <c r="G41" s="20">
        <v>103</v>
      </c>
    </row>
    <row r="42" spans="1:7" ht="21.75" thickBot="1" x14ac:dyDescent="0.25">
      <c r="A42" s="18" t="s">
        <v>44</v>
      </c>
      <c r="B42" s="49" t="s">
        <v>16</v>
      </c>
      <c r="C42" s="49" t="s">
        <v>17</v>
      </c>
      <c r="D42" s="49" t="s">
        <v>18</v>
      </c>
      <c r="E42" s="20">
        <v>915</v>
      </c>
      <c r="F42" s="20">
        <v>915</v>
      </c>
      <c r="G42" s="20">
        <v>915</v>
      </c>
    </row>
    <row r="43" spans="1:7" ht="21.75" thickBot="1" x14ac:dyDescent="0.25">
      <c r="A43" s="18" t="s">
        <v>45</v>
      </c>
      <c r="B43" s="49" t="s">
        <v>16</v>
      </c>
      <c r="C43" s="49" t="s">
        <v>17</v>
      </c>
      <c r="D43" s="49" t="s">
        <v>18</v>
      </c>
      <c r="E43" s="20">
        <v>2565</v>
      </c>
      <c r="F43" s="20">
        <v>2565</v>
      </c>
      <c r="G43" s="20">
        <v>2565</v>
      </c>
    </row>
    <row r="44" spans="1:7" ht="21.75" thickBot="1" x14ac:dyDescent="0.25">
      <c r="A44" s="25" t="s">
        <v>65</v>
      </c>
      <c r="B44" s="25" t="s">
        <v>16</v>
      </c>
      <c r="C44" s="25" t="s">
        <v>17</v>
      </c>
      <c r="D44" s="25" t="s">
        <v>18</v>
      </c>
      <c r="E44" s="26">
        <v>83</v>
      </c>
      <c r="F44" s="26">
        <v>83</v>
      </c>
      <c r="G44" s="20">
        <v>83</v>
      </c>
    </row>
    <row r="45" spans="1:7" ht="21.75" thickBot="1" x14ac:dyDescent="0.25">
      <c r="A45" s="25" t="s">
        <v>69</v>
      </c>
      <c r="B45" s="25" t="s">
        <v>16</v>
      </c>
      <c r="C45" s="25" t="s">
        <v>17</v>
      </c>
      <c r="D45" s="25" t="s">
        <v>18</v>
      </c>
      <c r="E45" s="26">
        <v>375</v>
      </c>
      <c r="F45" s="26">
        <v>375</v>
      </c>
      <c r="G45" s="20">
        <v>375</v>
      </c>
    </row>
    <row r="46" spans="1:7" ht="21.75" thickBot="1" x14ac:dyDescent="0.25">
      <c r="A46" s="25" t="s">
        <v>72</v>
      </c>
      <c r="B46" s="25" t="s">
        <v>16</v>
      </c>
      <c r="C46" s="25" t="s">
        <v>17</v>
      </c>
      <c r="D46" s="25" t="s">
        <v>18</v>
      </c>
      <c r="E46" s="26">
        <v>234</v>
      </c>
      <c r="F46" s="26">
        <v>234</v>
      </c>
      <c r="G46" s="20">
        <v>234</v>
      </c>
    </row>
    <row r="47" spans="1:7" ht="21.75" thickBot="1" x14ac:dyDescent="0.25">
      <c r="A47" s="25" t="s">
        <v>81</v>
      </c>
      <c r="B47" s="25" t="s">
        <v>16</v>
      </c>
      <c r="C47" s="25" t="s">
        <v>17</v>
      </c>
      <c r="D47" s="25" t="s">
        <v>18</v>
      </c>
      <c r="E47" s="26">
        <v>1900</v>
      </c>
      <c r="F47" s="26">
        <v>1900</v>
      </c>
      <c r="G47" s="20">
        <v>1900</v>
      </c>
    </row>
    <row r="48" spans="1:7" ht="21.75" thickBot="1" x14ac:dyDescent="0.25">
      <c r="A48" s="25" t="s">
        <v>90</v>
      </c>
      <c r="B48" s="25" t="s">
        <v>16</v>
      </c>
      <c r="C48" s="25" t="s">
        <v>17</v>
      </c>
      <c r="D48" s="25" t="s">
        <v>18</v>
      </c>
      <c r="E48" s="26">
        <v>1250</v>
      </c>
      <c r="F48" s="26">
        <v>1250</v>
      </c>
      <c r="G48" s="20">
        <v>1250</v>
      </c>
    </row>
    <row r="49" spans="1:7" ht="21.75" thickBot="1" x14ac:dyDescent="0.25">
      <c r="A49" s="25" t="s">
        <v>91</v>
      </c>
      <c r="B49" s="25" t="s">
        <v>16</v>
      </c>
      <c r="C49" s="25" t="s">
        <v>17</v>
      </c>
      <c r="D49" s="25" t="s">
        <v>18</v>
      </c>
      <c r="E49" s="26">
        <v>192</v>
      </c>
      <c r="F49" s="26">
        <v>192</v>
      </c>
      <c r="G49" s="20">
        <v>192</v>
      </c>
    </row>
    <row r="50" spans="1:7" ht="21.75" thickBot="1" x14ac:dyDescent="0.25">
      <c r="A50" s="25" t="s">
        <v>101</v>
      </c>
      <c r="B50" s="25" t="s">
        <v>16</v>
      </c>
      <c r="C50" s="25" t="s">
        <v>17</v>
      </c>
      <c r="D50" s="25" t="s">
        <v>18</v>
      </c>
      <c r="E50" s="26">
        <v>782</v>
      </c>
      <c r="F50" s="26">
        <v>782</v>
      </c>
      <c r="G50" s="20">
        <v>782</v>
      </c>
    </row>
    <row r="51" spans="1:7" ht="21.75" thickBot="1" x14ac:dyDescent="0.25">
      <c r="A51" s="25" t="s">
        <v>102</v>
      </c>
      <c r="B51" s="25" t="s">
        <v>16</v>
      </c>
      <c r="C51" s="25" t="s">
        <v>17</v>
      </c>
      <c r="D51" s="25" t="s">
        <v>18</v>
      </c>
      <c r="E51" s="26">
        <v>456</v>
      </c>
      <c r="F51" s="26">
        <v>456</v>
      </c>
      <c r="G51" s="20">
        <v>456</v>
      </c>
    </row>
    <row r="52" spans="1:7" ht="21.75" thickBot="1" x14ac:dyDescent="0.25">
      <c r="A52" s="25" t="s">
        <v>103</v>
      </c>
      <c r="B52" s="25" t="s">
        <v>16</v>
      </c>
      <c r="C52" s="25" t="s">
        <v>17</v>
      </c>
      <c r="D52" s="25" t="s">
        <v>18</v>
      </c>
      <c r="E52" s="26">
        <v>700</v>
      </c>
      <c r="F52" s="26">
        <v>700</v>
      </c>
      <c r="G52" s="20">
        <v>700</v>
      </c>
    </row>
    <row r="53" spans="1:7" ht="21.75" thickBot="1" x14ac:dyDescent="0.25">
      <c r="A53" s="25" t="s">
        <v>104</v>
      </c>
      <c r="B53" s="25" t="s">
        <v>16</v>
      </c>
      <c r="C53" s="25" t="s">
        <v>17</v>
      </c>
      <c r="D53" s="25" t="s">
        <v>18</v>
      </c>
      <c r="E53" s="26">
        <v>780</v>
      </c>
      <c r="F53" s="26">
        <v>780</v>
      </c>
      <c r="G53" s="20">
        <v>780</v>
      </c>
    </row>
    <row r="54" spans="1:7" ht="21.75" thickBot="1" x14ac:dyDescent="0.25">
      <c r="A54" s="25" t="s">
        <v>105</v>
      </c>
      <c r="B54" s="25" t="s">
        <v>16</v>
      </c>
      <c r="C54" s="25" t="s">
        <v>17</v>
      </c>
      <c r="D54" s="25" t="s">
        <v>18</v>
      </c>
      <c r="E54" s="26">
        <v>187</v>
      </c>
      <c r="F54" s="26">
        <v>187</v>
      </c>
      <c r="G54" s="20">
        <v>187</v>
      </c>
    </row>
    <row r="55" spans="1:7" ht="21.75" thickBot="1" x14ac:dyDescent="0.25">
      <c r="A55" s="25" t="s">
        <v>106</v>
      </c>
      <c r="B55" s="25" t="s">
        <v>16</v>
      </c>
      <c r="C55" s="25" t="s">
        <v>17</v>
      </c>
      <c r="D55" s="25" t="s">
        <v>18</v>
      </c>
      <c r="E55" s="26">
        <v>1083</v>
      </c>
      <c r="F55" s="26">
        <v>1083</v>
      </c>
      <c r="G55" s="20">
        <v>1083</v>
      </c>
    </row>
    <row r="56" spans="1:7" ht="21.75" thickBot="1" x14ac:dyDescent="0.25">
      <c r="A56" s="25" t="s">
        <v>107</v>
      </c>
      <c r="B56" s="25" t="s">
        <v>16</v>
      </c>
      <c r="C56" s="25" t="s">
        <v>17</v>
      </c>
      <c r="D56" s="25" t="s">
        <v>18</v>
      </c>
      <c r="E56" s="26">
        <v>167</v>
      </c>
      <c r="F56" s="26">
        <v>167</v>
      </c>
      <c r="G56" s="20">
        <v>167</v>
      </c>
    </row>
    <row r="57" spans="1:7" ht="21.75" thickBot="1" x14ac:dyDescent="0.25">
      <c r="A57" s="25" t="s">
        <v>138</v>
      </c>
      <c r="B57" s="25" t="s">
        <v>16</v>
      </c>
      <c r="C57" s="25" t="s">
        <v>17</v>
      </c>
      <c r="D57" s="25" t="s">
        <v>18</v>
      </c>
      <c r="E57" s="48">
        <v>200</v>
      </c>
      <c r="F57" s="48">
        <v>200</v>
      </c>
      <c r="G57" s="20">
        <v>200</v>
      </c>
    </row>
    <row r="58" spans="1:7" ht="21.75" thickBot="1" x14ac:dyDescent="0.25">
      <c r="A58" s="25" t="s">
        <v>140</v>
      </c>
      <c r="B58" s="25" t="s">
        <v>16</v>
      </c>
      <c r="C58" s="25" t="s">
        <v>17</v>
      </c>
      <c r="D58" s="25" t="s">
        <v>18</v>
      </c>
      <c r="E58" s="48">
        <v>185</v>
      </c>
      <c r="F58" s="48">
        <v>185</v>
      </c>
      <c r="G58" s="20">
        <v>185</v>
      </c>
    </row>
    <row r="59" spans="1:7" ht="21.75" thickBot="1" x14ac:dyDescent="0.25">
      <c r="A59" s="25" t="s">
        <v>144</v>
      </c>
      <c r="B59" s="25" t="s">
        <v>16</v>
      </c>
      <c r="C59" s="25" t="s">
        <v>17</v>
      </c>
      <c r="D59" s="25" t="s">
        <v>18</v>
      </c>
      <c r="E59" s="48">
        <v>2470</v>
      </c>
      <c r="F59" s="48">
        <v>2470</v>
      </c>
      <c r="G59" s="20">
        <v>2470</v>
      </c>
    </row>
    <row r="60" spans="1:7" ht="21.75" thickBot="1" x14ac:dyDescent="0.25">
      <c r="A60" s="25" t="s">
        <v>146</v>
      </c>
      <c r="B60" s="25" t="s">
        <v>16</v>
      </c>
      <c r="C60" s="25" t="s">
        <v>17</v>
      </c>
      <c r="D60" s="25" t="s">
        <v>18</v>
      </c>
      <c r="E60" s="48">
        <v>100</v>
      </c>
      <c r="F60" s="48">
        <v>100</v>
      </c>
      <c r="G60" s="20">
        <v>100</v>
      </c>
    </row>
    <row r="61" spans="1:7" ht="21.75" thickBot="1" x14ac:dyDescent="0.25">
      <c r="A61" s="25" t="s">
        <v>149</v>
      </c>
      <c r="B61" s="25" t="s">
        <v>16</v>
      </c>
      <c r="C61" s="25" t="s">
        <v>17</v>
      </c>
      <c r="D61" s="25" t="s">
        <v>18</v>
      </c>
      <c r="E61" s="48">
        <v>357</v>
      </c>
      <c r="F61" s="48">
        <v>357</v>
      </c>
      <c r="G61" s="20">
        <v>357</v>
      </c>
    </row>
    <row r="62" spans="1:7" ht="21.75" thickBot="1" x14ac:dyDescent="0.25">
      <c r="A62" s="25" t="s">
        <v>154</v>
      </c>
      <c r="B62" s="25" t="s">
        <v>16</v>
      </c>
      <c r="C62" s="25" t="s">
        <v>17</v>
      </c>
      <c r="D62" s="25" t="s">
        <v>18</v>
      </c>
      <c r="E62" s="48">
        <v>100</v>
      </c>
      <c r="F62" s="48">
        <v>100</v>
      </c>
      <c r="G62" s="20">
        <v>100</v>
      </c>
    </row>
    <row r="63" spans="1:7" ht="21.75" thickBot="1" x14ac:dyDescent="0.25">
      <c r="A63" s="25" t="s">
        <v>156</v>
      </c>
      <c r="B63" s="25" t="s">
        <v>16</v>
      </c>
      <c r="C63" s="25" t="s">
        <v>17</v>
      </c>
      <c r="D63" s="25" t="s">
        <v>18</v>
      </c>
      <c r="E63" s="48">
        <v>200</v>
      </c>
      <c r="F63" s="48">
        <v>200</v>
      </c>
      <c r="G63" s="20">
        <v>200</v>
      </c>
    </row>
    <row r="64" spans="1:7" ht="21.75" thickBot="1" x14ac:dyDescent="0.25">
      <c r="A64" s="49" t="s">
        <v>158</v>
      </c>
      <c r="B64" s="49" t="s">
        <v>16</v>
      </c>
      <c r="C64" s="49" t="s">
        <v>17</v>
      </c>
      <c r="D64" s="49" t="s">
        <v>18</v>
      </c>
      <c r="E64" s="20">
        <v>3000</v>
      </c>
      <c r="F64" s="20">
        <v>3000</v>
      </c>
      <c r="G64" s="20">
        <v>3000</v>
      </c>
    </row>
    <row r="65" spans="1:7" ht="21.75" thickBot="1" x14ac:dyDescent="0.25">
      <c r="A65" s="49" t="s">
        <v>168</v>
      </c>
      <c r="B65" s="49" t="s">
        <v>16</v>
      </c>
      <c r="C65" s="49" t="s">
        <v>17</v>
      </c>
      <c r="D65" s="49" t="s">
        <v>18</v>
      </c>
      <c r="E65" s="20">
        <v>433</v>
      </c>
      <c r="F65" s="20">
        <v>433</v>
      </c>
      <c r="G65" s="20">
        <v>433</v>
      </c>
    </row>
    <row r="66" spans="1:7" ht="21.75" thickBot="1" x14ac:dyDescent="0.25">
      <c r="A66" s="49" t="s">
        <v>171</v>
      </c>
      <c r="B66" s="49" t="s">
        <v>16</v>
      </c>
      <c r="C66" s="49" t="s">
        <v>17</v>
      </c>
      <c r="D66" s="49" t="s">
        <v>18</v>
      </c>
      <c r="E66" s="20">
        <v>100</v>
      </c>
      <c r="F66" s="20">
        <v>100</v>
      </c>
      <c r="G66" s="20">
        <v>100</v>
      </c>
    </row>
    <row r="67" spans="1:7" ht="21.75" thickBot="1" x14ac:dyDescent="0.25">
      <c r="A67" s="49" t="s">
        <v>175</v>
      </c>
      <c r="B67" s="49" t="s">
        <v>16</v>
      </c>
      <c r="C67" s="49" t="s">
        <v>17</v>
      </c>
      <c r="D67" s="49" t="s">
        <v>18</v>
      </c>
      <c r="E67" s="20">
        <v>314</v>
      </c>
      <c r="F67" s="20">
        <v>314</v>
      </c>
      <c r="G67" s="20">
        <v>314</v>
      </c>
    </row>
    <row r="68" spans="1:7" ht="13.5" thickBot="1" x14ac:dyDescent="0.25">
      <c r="A68" s="54" t="s">
        <v>245</v>
      </c>
      <c r="B68" s="55"/>
      <c r="C68" s="55"/>
      <c r="D68" s="56"/>
      <c r="E68" s="68">
        <f>SUM(E34:E67)</f>
        <v>29918</v>
      </c>
      <c r="F68" s="68">
        <f>SUM(F34:F67)</f>
        <v>29918</v>
      </c>
      <c r="G68" s="71">
        <f>SUM(G34:G67)</f>
        <v>29918</v>
      </c>
    </row>
    <row r="69" spans="1:7" ht="32.25" thickBot="1" x14ac:dyDescent="0.25">
      <c r="A69" s="18" t="s">
        <v>35</v>
      </c>
      <c r="B69" s="49" t="s">
        <v>16</v>
      </c>
      <c r="C69" s="49" t="s">
        <v>21</v>
      </c>
      <c r="D69" s="49" t="s">
        <v>18</v>
      </c>
      <c r="E69" s="20">
        <v>140</v>
      </c>
      <c r="F69" s="20">
        <v>140</v>
      </c>
      <c r="G69" s="20">
        <v>140</v>
      </c>
    </row>
    <row r="70" spans="1:7" ht="32.25" thickBot="1" x14ac:dyDescent="0.25">
      <c r="A70" s="18" t="s">
        <v>36</v>
      </c>
      <c r="B70" s="49" t="s">
        <v>16</v>
      </c>
      <c r="C70" s="49" t="s">
        <v>21</v>
      </c>
      <c r="D70" s="49" t="s">
        <v>18</v>
      </c>
      <c r="E70" s="20">
        <v>10353</v>
      </c>
      <c r="F70" s="20">
        <v>10353</v>
      </c>
      <c r="G70" s="20">
        <v>10353</v>
      </c>
    </row>
    <row r="71" spans="1:7" ht="32.25" thickBot="1" x14ac:dyDescent="0.25">
      <c r="A71" s="18" t="s">
        <v>39</v>
      </c>
      <c r="B71" s="49" t="s">
        <v>16</v>
      </c>
      <c r="C71" s="49" t="s">
        <v>21</v>
      </c>
      <c r="D71" s="49" t="s">
        <v>18</v>
      </c>
      <c r="E71" s="20">
        <v>300</v>
      </c>
      <c r="F71" s="20">
        <v>300</v>
      </c>
      <c r="G71" s="20">
        <v>300</v>
      </c>
    </row>
    <row r="72" spans="1:7" ht="32.25" thickBot="1" x14ac:dyDescent="0.25">
      <c r="A72" s="18" t="s">
        <v>40</v>
      </c>
      <c r="B72" s="49" t="s">
        <v>16</v>
      </c>
      <c r="C72" s="49" t="s">
        <v>21</v>
      </c>
      <c r="D72" s="49" t="s">
        <v>18</v>
      </c>
      <c r="E72" s="20">
        <v>2340</v>
      </c>
      <c r="F72" s="20">
        <v>2340</v>
      </c>
      <c r="G72" s="20">
        <v>2340</v>
      </c>
    </row>
    <row r="73" spans="1:7" ht="32.25" thickBot="1" x14ac:dyDescent="0.25">
      <c r="A73" s="18" t="s">
        <v>41</v>
      </c>
      <c r="B73" s="49" t="s">
        <v>16</v>
      </c>
      <c r="C73" s="49" t="s">
        <v>21</v>
      </c>
      <c r="D73" s="49" t="s">
        <v>18</v>
      </c>
      <c r="E73" s="20">
        <v>600</v>
      </c>
      <c r="F73" s="20">
        <v>600</v>
      </c>
      <c r="G73" s="20">
        <v>600</v>
      </c>
    </row>
    <row r="74" spans="1:7" ht="32.25" thickBot="1" x14ac:dyDescent="0.25">
      <c r="A74" s="18" t="s">
        <v>42</v>
      </c>
      <c r="B74" s="49" t="s">
        <v>16</v>
      </c>
      <c r="C74" s="49" t="s">
        <v>21</v>
      </c>
      <c r="D74" s="49" t="s">
        <v>18</v>
      </c>
      <c r="E74" s="20">
        <v>2000</v>
      </c>
      <c r="F74" s="20">
        <v>2000</v>
      </c>
      <c r="G74" s="20">
        <v>2000</v>
      </c>
    </row>
    <row r="75" spans="1:7" ht="32.25" thickBot="1" x14ac:dyDescent="0.25">
      <c r="A75" s="18" t="s">
        <v>43</v>
      </c>
      <c r="B75" s="49" t="s">
        <v>16</v>
      </c>
      <c r="C75" s="49" t="s">
        <v>21</v>
      </c>
      <c r="D75" s="49" t="s">
        <v>18</v>
      </c>
      <c r="E75" s="20">
        <v>1100</v>
      </c>
      <c r="F75" s="20">
        <v>1100</v>
      </c>
      <c r="G75" s="20">
        <v>1100</v>
      </c>
    </row>
    <row r="76" spans="1:7" ht="32.25" thickBot="1" x14ac:dyDescent="0.25">
      <c r="A76" s="18" t="s">
        <v>45</v>
      </c>
      <c r="B76" s="49" t="s">
        <v>16</v>
      </c>
      <c r="C76" s="49" t="s">
        <v>21</v>
      </c>
      <c r="D76" s="49" t="s">
        <v>18</v>
      </c>
      <c r="E76" s="20">
        <v>1350</v>
      </c>
      <c r="F76" s="20">
        <v>1400</v>
      </c>
      <c r="G76" s="20">
        <v>1400</v>
      </c>
    </row>
    <row r="77" spans="1:7" ht="32.25" thickBot="1" x14ac:dyDescent="0.25">
      <c r="A77" s="25" t="s">
        <v>58</v>
      </c>
      <c r="B77" s="25" t="s">
        <v>16</v>
      </c>
      <c r="C77" s="25" t="s">
        <v>21</v>
      </c>
      <c r="D77" s="25" t="s">
        <v>18</v>
      </c>
      <c r="E77" s="26">
        <v>10787</v>
      </c>
      <c r="F77" s="26">
        <v>10787</v>
      </c>
      <c r="G77" s="20">
        <v>10787</v>
      </c>
    </row>
    <row r="78" spans="1:7" ht="32.25" thickBot="1" x14ac:dyDescent="0.25">
      <c r="A78" s="25" t="s">
        <v>59</v>
      </c>
      <c r="B78" s="25" t="s">
        <v>16</v>
      </c>
      <c r="C78" s="25" t="s">
        <v>21</v>
      </c>
      <c r="D78" s="25" t="s">
        <v>18</v>
      </c>
      <c r="E78" s="26">
        <v>2150</v>
      </c>
      <c r="F78" s="26">
        <v>2100</v>
      </c>
      <c r="G78" s="20">
        <v>2000</v>
      </c>
    </row>
    <row r="79" spans="1:7" ht="32.25" thickBot="1" x14ac:dyDescent="0.25">
      <c r="A79" s="25" t="s">
        <v>65</v>
      </c>
      <c r="B79" s="25" t="s">
        <v>16</v>
      </c>
      <c r="C79" s="25" t="s">
        <v>21</v>
      </c>
      <c r="D79" s="25" t="s">
        <v>18</v>
      </c>
      <c r="E79" s="26">
        <v>1660</v>
      </c>
      <c r="F79" s="26">
        <v>1660</v>
      </c>
      <c r="G79" s="20">
        <v>1660</v>
      </c>
    </row>
    <row r="80" spans="1:7" ht="32.25" thickBot="1" x14ac:dyDescent="0.25">
      <c r="A80" s="25" t="s">
        <v>66</v>
      </c>
      <c r="B80" s="25" t="s">
        <v>16</v>
      </c>
      <c r="C80" s="25" t="s">
        <v>21</v>
      </c>
      <c r="D80" s="25" t="s">
        <v>18</v>
      </c>
      <c r="E80" s="26">
        <v>200</v>
      </c>
      <c r="F80" s="26">
        <v>200</v>
      </c>
      <c r="G80" s="20">
        <v>200</v>
      </c>
    </row>
    <row r="81" spans="1:7" ht="32.25" thickBot="1" x14ac:dyDescent="0.25">
      <c r="A81" s="25" t="s">
        <v>72</v>
      </c>
      <c r="B81" s="25" t="s">
        <v>16</v>
      </c>
      <c r="C81" s="25" t="s">
        <v>21</v>
      </c>
      <c r="D81" s="25" t="s">
        <v>18</v>
      </c>
      <c r="E81" s="26">
        <v>300</v>
      </c>
      <c r="F81" s="26">
        <v>300</v>
      </c>
      <c r="G81" s="20">
        <v>300</v>
      </c>
    </row>
    <row r="82" spans="1:7" ht="32.25" thickBot="1" x14ac:dyDescent="0.25">
      <c r="A82" s="25" t="s">
        <v>88</v>
      </c>
      <c r="B82" s="25" t="s">
        <v>16</v>
      </c>
      <c r="C82" s="25" t="s">
        <v>21</v>
      </c>
      <c r="D82" s="25" t="s">
        <v>18</v>
      </c>
      <c r="E82" s="26">
        <v>598</v>
      </c>
      <c r="F82" s="26">
        <v>598</v>
      </c>
      <c r="G82" s="20">
        <v>598</v>
      </c>
    </row>
    <row r="83" spans="1:7" ht="32.25" thickBot="1" x14ac:dyDescent="0.25">
      <c r="A83" s="25" t="s">
        <v>89</v>
      </c>
      <c r="B83" s="25" t="s">
        <v>16</v>
      </c>
      <c r="C83" s="25" t="s">
        <v>21</v>
      </c>
      <c r="D83" s="25" t="s">
        <v>18</v>
      </c>
      <c r="E83" s="26">
        <v>500</v>
      </c>
      <c r="F83" s="26">
        <v>500</v>
      </c>
      <c r="G83" s="20">
        <v>500</v>
      </c>
    </row>
    <row r="84" spans="1:7" ht="32.25" thickBot="1" x14ac:dyDescent="0.25">
      <c r="A84" s="25" t="s">
        <v>91</v>
      </c>
      <c r="B84" s="25" t="s">
        <v>16</v>
      </c>
      <c r="C84" s="25" t="s">
        <v>21</v>
      </c>
      <c r="D84" s="25" t="s">
        <v>18</v>
      </c>
      <c r="E84" s="26">
        <v>10902</v>
      </c>
      <c r="F84" s="26">
        <v>10902</v>
      </c>
      <c r="G84" s="20">
        <v>10902</v>
      </c>
    </row>
    <row r="85" spans="1:7" ht="32.25" thickBot="1" x14ac:dyDescent="0.25">
      <c r="A85" s="25" t="s">
        <v>97</v>
      </c>
      <c r="B85" s="25" t="s">
        <v>16</v>
      </c>
      <c r="C85" s="25" t="s">
        <v>21</v>
      </c>
      <c r="D85" s="25" t="s">
        <v>18</v>
      </c>
      <c r="E85" s="26">
        <v>23751</v>
      </c>
      <c r="F85" s="26">
        <v>23751</v>
      </c>
      <c r="G85" s="20">
        <v>23751</v>
      </c>
    </row>
    <row r="86" spans="1:7" ht="32.25" thickBot="1" x14ac:dyDescent="0.25">
      <c r="A86" s="25" t="s">
        <v>99</v>
      </c>
      <c r="B86" s="25" t="s">
        <v>16</v>
      </c>
      <c r="C86" s="25" t="s">
        <v>21</v>
      </c>
      <c r="D86" s="25" t="s">
        <v>18</v>
      </c>
      <c r="E86" s="26">
        <v>2260</v>
      </c>
      <c r="F86" s="26">
        <v>2260</v>
      </c>
      <c r="G86" s="20">
        <v>2260</v>
      </c>
    </row>
    <row r="87" spans="1:7" ht="32.25" thickBot="1" x14ac:dyDescent="0.25">
      <c r="A87" s="25" t="s">
        <v>103</v>
      </c>
      <c r="B87" s="25" t="s">
        <v>16</v>
      </c>
      <c r="C87" s="25" t="s">
        <v>21</v>
      </c>
      <c r="D87" s="25" t="s">
        <v>18</v>
      </c>
      <c r="E87" s="26">
        <v>30</v>
      </c>
      <c r="F87" s="26">
        <v>30</v>
      </c>
      <c r="G87" s="20">
        <v>30</v>
      </c>
    </row>
    <row r="88" spans="1:7" ht="32.25" thickBot="1" x14ac:dyDescent="0.25">
      <c r="A88" s="25" t="s">
        <v>104</v>
      </c>
      <c r="B88" s="25" t="s">
        <v>16</v>
      </c>
      <c r="C88" s="25" t="s">
        <v>21</v>
      </c>
      <c r="D88" s="25" t="s">
        <v>18</v>
      </c>
      <c r="E88" s="26">
        <v>680</v>
      </c>
      <c r="F88" s="26">
        <v>680</v>
      </c>
      <c r="G88" s="20">
        <v>680</v>
      </c>
    </row>
    <row r="89" spans="1:7" ht="32.25" thickBot="1" x14ac:dyDescent="0.25">
      <c r="A89" s="25" t="s">
        <v>105</v>
      </c>
      <c r="B89" s="25" t="s">
        <v>16</v>
      </c>
      <c r="C89" s="25" t="s">
        <v>21</v>
      </c>
      <c r="D89" s="25" t="s">
        <v>18</v>
      </c>
      <c r="E89" s="26">
        <v>242</v>
      </c>
      <c r="F89" s="26">
        <v>242</v>
      </c>
      <c r="G89" s="20">
        <v>242</v>
      </c>
    </row>
    <row r="90" spans="1:7" ht="32.25" thickBot="1" x14ac:dyDescent="0.25">
      <c r="A90" s="25" t="s">
        <v>107</v>
      </c>
      <c r="B90" s="25" t="s">
        <v>16</v>
      </c>
      <c r="C90" s="25" t="s">
        <v>21</v>
      </c>
      <c r="D90" s="25" t="s">
        <v>18</v>
      </c>
      <c r="E90" s="26">
        <v>44</v>
      </c>
      <c r="F90" s="26">
        <v>44</v>
      </c>
      <c r="G90" s="20">
        <v>44</v>
      </c>
    </row>
    <row r="91" spans="1:7" ht="32.25" thickBot="1" x14ac:dyDescent="0.25">
      <c r="A91" s="25" t="s">
        <v>140</v>
      </c>
      <c r="B91" s="25" t="s">
        <v>16</v>
      </c>
      <c r="C91" s="25" t="s">
        <v>21</v>
      </c>
      <c r="D91" s="25" t="s">
        <v>18</v>
      </c>
      <c r="E91" s="48">
        <v>2500</v>
      </c>
      <c r="F91" s="48">
        <v>2500</v>
      </c>
      <c r="G91" s="20">
        <v>2500</v>
      </c>
    </row>
    <row r="92" spans="1:7" ht="32.25" thickBot="1" x14ac:dyDescent="0.25">
      <c r="A92" s="25" t="s">
        <v>143</v>
      </c>
      <c r="B92" s="25" t="s">
        <v>16</v>
      </c>
      <c r="C92" s="25" t="s">
        <v>21</v>
      </c>
      <c r="D92" s="25" t="s">
        <v>18</v>
      </c>
      <c r="E92" s="48">
        <v>1750</v>
      </c>
      <c r="F92" s="48">
        <v>1750</v>
      </c>
      <c r="G92" s="20">
        <v>1750</v>
      </c>
    </row>
    <row r="93" spans="1:7" ht="32.25" thickBot="1" x14ac:dyDescent="0.25">
      <c r="A93" s="25" t="s">
        <v>144</v>
      </c>
      <c r="B93" s="25" t="s">
        <v>16</v>
      </c>
      <c r="C93" s="25" t="s">
        <v>21</v>
      </c>
      <c r="D93" s="25" t="s">
        <v>18</v>
      </c>
      <c r="E93" s="48">
        <v>310</v>
      </c>
      <c r="F93" s="48">
        <v>310</v>
      </c>
      <c r="G93" s="20">
        <v>310</v>
      </c>
    </row>
    <row r="94" spans="1:7" ht="32.25" thickBot="1" x14ac:dyDescent="0.25">
      <c r="A94" s="25" t="s">
        <v>146</v>
      </c>
      <c r="B94" s="25" t="s">
        <v>16</v>
      </c>
      <c r="C94" s="25" t="s">
        <v>21</v>
      </c>
      <c r="D94" s="25" t="s">
        <v>18</v>
      </c>
      <c r="E94" s="48">
        <v>20</v>
      </c>
      <c r="F94" s="48">
        <v>20</v>
      </c>
      <c r="G94" s="20">
        <v>20</v>
      </c>
    </row>
    <row r="95" spans="1:7" ht="32.25" thickBot="1" x14ac:dyDescent="0.25">
      <c r="A95" s="25" t="s">
        <v>147</v>
      </c>
      <c r="B95" s="25" t="s">
        <v>16</v>
      </c>
      <c r="C95" s="25" t="s">
        <v>21</v>
      </c>
      <c r="D95" s="25" t="s">
        <v>18</v>
      </c>
      <c r="E95" s="48">
        <v>840</v>
      </c>
      <c r="F95" s="48">
        <v>840</v>
      </c>
      <c r="G95" s="20">
        <v>840</v>
      </c>
    </row>
    <row r="96" spans="1:7" ht="32.25" thickBot="1" x14ac:dyDescent="0.25">
      <c r="A96" s="25" t="s">
        <v>149</v>
      </c>
      <c r="B96" s="25" t="s">
        <v>16</v>
      </c>
      <c r="C96" s="25" t="s">
        <v>21</v>
      </c>
      <c r="D96" s="25" t="s">
        <v>18</v>
      </c>
      <c r="E96" s="48">
        <v>1429</v>
      </c>
      <c r="F96" s="48">
        <v>1429</v>
      </c>
      <c r="G96" s="20">
        <v>1429</v>
      </c>
    </row>
    <row r="97" spans="1:7" ht="32.25" thickBot="1" x14ac:dyDescent="0.25">
      <c r="A97" s="25" t="s">
        <v>154</v>
      </c>
      <c r="B97" s="25" t="s">
        <v>16</v>
      </c>
      <c r="C97" s="25" t="s">
        <v>21</v>
      </c>
      <c r="D97" s="25" t="s">
        <v>18</v>
      </c>
      <c r="E97" s="48">
        <v>1824</v>
      </c>
      <c r="F97" s="48">
        <v>1824</v>
      </c>
      <c r="G97" s="20">
        <v>1824</v>
      </c>
    </row>
    <row r="98" spans="1:7" ht="32.25" thickBot="1" x14ac:dyDescent="0.25">
      <c r="A98" s="25" t="s">
        <v>156</v>
      </c>
      <c r="B98" s="25" t="s">
        <v>16</v>
      </c>
      <c r="C98" s="25" t="s">
        <v>21</v>
      </c>
      <c r="D98" s="25" t="s">
        <v>18</v>
      </c>
      <c r="E98" s="48">
        <v>120</v>
      </c>
      <c r="F98" s="48">
        <v>120</v>
      </c>
      <c r="G98" s="20">
        <v>120</v>
      </c>
    </row>
    <row r="99" spans="1:7" ht="32.25" thickBot="1" x14ac:dyDescent="0.25">
      <c r="A99" s="49" t="s">
        <v>158</v>
      </c>
      <c r="B99" s="49" t="s">
        <v>16</v>
      </c>
      <c r="C99" s="49" t="s">
        <v>21</v>
      </c>
      <c r="D99" s="49" t="s">
        <v>18</v>
      </c>
      <c r="E99" s="20">
        <v>576</v>
      </c>
      <c r="F99" s="20">
        <v>576</v>
      </c>
      <c r="G99" s="20">
        <v>576</v>
      </c>
    </row>
    <row r="100" spans="1:7" ht="32.25" thickBot="1" x14ac:dyDescent="0.25">
      <c r="A100" s="49" t="s">
        <v>168</v>
      </c>
      <c r="B100" s="49" t="s">
        <v>16</v>
      </c>
      <c r="C100" s="49" t="s">
        <v>21</v>
      </c>
      <c r="D100" s="49" t="s">
        <v>18</v>
      </c>
      <c r="E100" s="20">
        <v>6305</v>
      </c>
      <c r="F100" s="20">
        <v>6305</v>
      </c>
      <c r="G100" s="20">
        <v>6305</v>
      </c>
    </row>
    <row r="101" spans="1:7" ht="32.25" thickBot="1" x14ac:dyDescent="0.25">
      <c r="A101" s="49" t="s">
        <v>169</v>
      </c>
      <c r="B101" s="49" t="s">
        <v>16</v>
      </c>
      <c r="C101" s="49" t="s">
        <v>21</v>
      </c>
      <c r="D101" s="49" t="s">
        <v>18</v>
      </c>
      <c r="E101" s="20">
        <v>1000</v>
      </c>
      <c r="F101" s="20">
        <v>1000</v>
      </c>
      <c r="G101" s="20">
        <v>1000</v>
      </c>
    </row>
    <row r="102" spans="1:7" ht="32.25" thickBot="1" x14ac:dyDescent="0.25">
      <c r="A102" s="49" t="s">
        <v>170</v>
      </c>
      <c r="B102" s="49" t="s">
        <v>16</v>
      </c>
      <c r="C102" s="49" t="s">
        <v>21</v>
      </c>
      <c r="D102" s="49" t="s">
        <v>18</v>
      </c>
      <c r="E102" s="20">
        <v>808</v>
      </c>
      <c r="F102" s="20">
        <v>808</v>
      </c>
      <c r="G102" s="20">
        <v>808</v>
      </c>
    </row>
    <row r="103" spans="1:7" ht="32.25" thickBot="1" x14ac:dyDescent="0.25">
      <c r="A103" s="18" t="s">
        <v>172</v>
      </c>
      <c r="B103" s="49" t="s">
        <v>16</v>
      </c>
      <c r="C103" s="49" t="s">
        <v>21</v>
      </c>
      <c r="D103" s="49" t="s">
        <v>18</v>
      </c>
      <c r="E103" s="20">
        <v>360</v>
      </c>
      <c r="F103" s="20">
        <v>360</v>
      </c>
      <c r="G103" s="20">
        <v>360</v>
      </c>
    </row>
    <row r="104" spans="1:7" ht="32.25" thickBot="1" x14ac:dyDescent="0.25">
      <c r="A104" s="49" t="s">
        <v>173</v>
      </c>
      <c r="B104" s="49" t="s">
        <v>16</v>
      </c>
      <c r="C104" s="49" t="s">
        <v>21</v>
      </c>
      <c r="D104" s="49" t="s">
        <v>18</v>
      </c>
      <c r="E104" s="20">
        <v>12</v>
      </c>
      <c r="F104" s="20">
        <v>12</v>
      </c>
      <c r="G104" s="20">
        <v>12</v>
      </c>
    </row>
    <row r="105" spans="1:7" ht="32.25" thickBot="1" x14ac:dyDescent="0.25">
      <c r="A105" s="49" t="s">
        <v>176</v>
      </c>
      <c r="B105" s="49" t="s">
        <v>16</v>
      </c>
      <c r="C105" s="49" t="s">
        <v>21</v>
      </c>
      <c r="D105" s="49" t="s">
        <v>18</v>
      </c>
      <c r="E105" s="20">
        <v>1798</v>
      </c>
      <c r="F105" s="20">
        <v>1798</v>
      </c>
      <c r="G105" s="26">
        <v>1798</v>
      </c>
    </row>
    <row r="106" spans="1:7" ht="32.25" thickBot="1" x14ac:dyDescent="0.25">
      <c r="A106" s="49" t="s">
        <v>180</v>
      </c>
      <c r="B106" s="49" t="s">
        <v>16</v>
      </c>
      <c r="C106" s="49" t="s">
        <v>21</v>
      </c>
      <c r="D106" s="49" t="s">
        <v>18</v>
      </c>
      <c r="E106" s="20">
        <v>3000</v>
      </c>
      <c r="F106" s="20">
        <v>3000</v>
      </c>
      <c r="G106" s="26">
        <v>3000</v>
      </c>
    </row>
    <row r="107" spans="1:7" ht="64.5" thickBot="1" x14ac:dyDescent="0.25">
      <c r="A107" s="89" t="s">
        <v>198</v>
      </c>
      <c r="B107" s="86"/>
      <c r="C107" s="85"/>
      <c r="D107" s="93"/>
      <c r="E107" s="82">
        <f>SUM(E69:E106)</f>
        <v>94939</v>
      </c>
      <c r="F107" s="82">
        <f>SUM(F69:F106)</f>
        <v>94939</v>
      </c>
      <c r="G107" s="81">
        <f>SUM(G69:G106)</f>
        <v>94839</v>
      </c>
    </row>
    <row r="108" spans="1:7" ht="42.75" thickBot="1" x14ac:dyDescent="0.25">
      <c r="A108" s="18" t="s">
        <v>39</v>
      </c>
      <c r="B108" s="49" t="s">
        <v>16</v>
      </c>
      <c r="C108" s="49" t="s">
        <v>51</v>
      </c>
      <c r="D108" s="49" t="s">
        <v>22</v>
      </c>
      <c r="E108" s="20">
        <v>293</v>
      </c>
      <c r="F108" s="20">
        <v>293</v>
      </c>
      <c r="G108" s="20">
        <v>293</v>
      </c>
    </row>
    <row r="109" spans="1:7" ht="42.75" thickBot="1" x14ac:dyDescent="0.25">
      <c r="A109" s="25" t="s">
        <v>69</v>
      </c>
      <c r="B109" s="25" t="s">
        <v>16</v>
      </c>
      <c r="C109" s="49" t="s">
        <v>51</v>
      </c>
      <c r="D109" s="25" t="s">
        <v>22</v>
      </c>
      <c r="E109" s="26">
        <v>413</v>
      </c>
      <c r="F109" s="26">
        <v>413</v>
      </c>
      <c r="G109" s="20">
        <v>413</v>
      </c>
    </row>
    <row r="110" spans="1:7" ht="42.75" thickBot="1" x14ac:dyDescent="0.25">
      <c r="A110" s="25" t="s">
        <v>72</v>
      </c>
      <c r="B110" s="25" t="s">
        <v>16</v>
      </c>
      <c r="C110" s="49" t="s">
        <v>51</v>
      </c>
      <c r="D110" s="25" t="s">
        <v>22</v>
      </c>
      <c r="E110" s="26">
        <v>1000</v>
      </c>
      <c r="F110" s="26">
        <v>1000</v>
      </c>
      <c r="G110" s="20">
        <v>1000</v>
      </c>
    </row>
    <row r="111" spans="1:7" ht="42.75" thickBot="1" x14ac:dyDescent="0.25">
      <c r="A111" s="25" t="s">
        <v>83</v>
      </c>
      <c r="B111" s="25" t="s">
        <v>16</v>
      </c>
      <c r="C111" s="49" t="s">
        <v>51</v>
      </c>
      <c r="D111" s="25" t="s">
        <v>22</v>
      </c>
      <c r="E111" s="26">
        <v>650</v>
      </c>
      <c r="F111" s="26">
        <v>650</v>
      </c>
      <c r="G111" s="20">
        <v>650</v>
      </c>
    </row>
    <row r="112" spans="1:7" ht="42.75" thickBot="1" x14ac:dyDescent="0.25">
      <c r="A112" s="25" t="s">
        <v>85</v>
      </c>
      <c r="B112" s="25" t="s">
        <v>16</v>
      </c>
      <c r="C112" s="49" t="s">
        <v>51</v>
      </c>
      <c r="D112" s="25" t="s">
        <v>22</v>
      </c>
      <c r="E112" s="26">
        <v>1988</v>
      </c>
      <c r="F112" s="26">
        <v>1345</v>
      </c>
      <c r="G112" s="20">
        <v>1345</v>
      </c>
    </row>
    <row r="113" spans="1:7" ht="42.75" thickBot="1" x14ac:dyDescent="0.25">
      <c r="A113" s="25" t="s">
        <v>86</v>
      </c>
      <c r="B113" s="25" t="s">
        <v>16</v>
      </c>
      <c r="C113" s="49" t="s">
        <v>51</v>
      </c>
      <c r="D113" s="25" t="s">
        <v>22</v>
      </c>
      <c r="E113" s="26">
        <v>2485</v>
      </c>
      <c r="F113" s="26">
        <v>2485</v>
      </c>
      <c r="G113" s="20">
        <v>2485</v>
      </c>
    </row>
    <row r="114" spans="1:7" ht="42.75" thickBot="1" x14ac:dyDescent="0.25">
      <c r="A114" s="25" t="s">
        <v>90</v>
      </c>
      <c r="B114" s="25" t="s">
        <v>16</v>
      </c>
      <c r="C114" s="49" t="s">
        <v>51</v>
      </c>
      <c r="D114" s="25" t="s">
        <v>22</v>
      </c>
      <c r="E114" s="26">
        <v>630</v>
      </c>
      <c r="F114" s="26">
        <v>630</v>
      </c>
      <c r="G114" s="20">
        <v>630</v>
      </c>
    </row>
    <row r="115" spans="1:7" ht="42.75" thickBot="1" x14ac:dyDescent="0.25">
      <c r="A115" s="25" t="s">
        <v>99</v>
      </c>
      <c r="B115" s="25" t="s">
        <v>16</v>
      </c>
      <c r="C115" s="49" t="s">
        <v>51</v>
      </c>
      <c r="D115" s="25" t="s">
        <v>22</v>
      </c>
      <c r="E115" s="26">
        <v>2285</v>
      </c>
      <c r="F115" s="26">
        <v>2285</v>
      </c>
      <c r="G115" s="20">
        <v>2285</v>
      </c>
    </row>
    <row r="116" spans="1:7" ht="42.75" thickBot="1" x14ac:dyDescent="0.25">
      <c r="A116" s="25" t="s">
        <v>103</v>
      </c>
      <c r="B116" s="25" t="s">
        <v>16</v>
      </c>
      <c r="C116" s="49" t="s">
        <v>51</v>
      </c>
      <c r="D116" s="25" t="s">
        <v>22</v>
      </c>
      <c r="E116" s="26">
        <v>1370</v>
      </c>
      <c r="F116" s="26">
        <v>1370</v>
      </c>
      <c r="G116" s="20">
        <v>1370</v>
      </c>
    </row>
    <row r="117" spans="1:7" ht="42.75" thickBot="1" x14ac:dyDescent="0.25">
      <c r="A117" s="25" t="s">
        <v>104</v>
      </c>
      <c r="B117" s="25" t="s">
        <v>16</v>
      </c>
      <c r="C117" s="49" t="s">
        <v>51</v>
      </c>
      <c r="D117" s="25" t="s">
        <v>22</v>
      </c>
      <c r="E117" s="26">
        <v>544</v>
      </c>
      <c r="F117" s="26">
        <v>544</v>
      </c>
      <c r="G117" s="20">
        <v>544</v>
      </c>
    </row>
    <row r="118" spans="1:7" ht="42.75" thickBot="1" x14ac:dyDescent="0.25">
      <c r="A118" s="25" t="s">
        <v>105</v>
      </c>
      <c r="B118" s="25" t="s">
        <v>16</v>
      </c>
      <c r="C118" s="49" t="s">
        <v>51</v>
      </c>
      <c r="D118" s="25" t="s">
        <v>22</v>
      </c>
      <c r="E118" s="26">
        <v>1144</v>
      </c>
      <c r="F118" s="26">
        <v>1144</v>
      </c>
      <c r="G118" s="20">
        <v>1144</v>
      </c>
    </row>
    <row r="119" spans="1:7" ht="42.75" thickBot="1" x14ac:dyDescent="0.25">
      <c r="A119" s="25" t="s">
        <v>107</v>
      </c>
      <c r="B119" s="25" t="s">
        <v>16</v>
      </c>
      <c r="C119" s="49" t="s">
        <v>51</v>
      </c>
      <c r="D119" s="25" t="s">
        <v>22</v>
      </c>
      <c r="E119" s="26">
        <v>260</v>
      </c>
      <c r="F119" s="26">
        <v>260</v>
      </c>
      <c r="G119" s="20">
        <v>260</v>
      </c>
    </row>
    <row r="120" spans="1:7" ht="42.75" thickBot="1" x14ac:dyDescent="0.25">
      <c r="A120" s="25" t="s">
        <v>138</v>
      </c>
      <c r="B120" s="25" t="s">
        <v>16</v>
      </c>
      <c r="C120" s="49" t="s">
        <v>51</v>
      </c>
      <c r="D120" s="25" t="s">
        <v>22</v>
      </c>
      <c r="E120" s="48">
        <v>1187</v>
      </c>
      <c r="F120" s="48">
        <v>1187</v>
      </c>
      <c r="G120" s="20">
        <v>1187</v>
      </c>
    </row>
    <row r="121" spans="1:7" ht="42.75" thickBot="1" x14ac:dyDescent="0.25">
      <c r="A121" s="25" t="s">
        <v>140</v>
      </c>
      <c r="B121" s="25" t="s">
        <v>16</v>
      </c>
      <c r="C121" s="49" t="s">
        <v>51</v>
      </c>
      <c r="D121" s="25" t="s">
        <v>22</v>
      </c>
      <c r="E121" s="48">
        <v>2000</v>
      </c>
      <c r="F121" s="48">
        <v>2000</v>
      </c>
      <c r="G121" s="20">
        <v>2000</v>
      </c>
    </row>
    <row r="122" spans="1:7" ht="42.75" thickBot="1" x14ac:dyDescent="0.25">
      <c r="A122" s="25" t="s">
        <v>149</v>
      </c>
      <c r="B122" s="25" t="s">
        <v>16</v>
      </c>
      <c r="C122" s="49" t="s">
        <v>51</v>
      </c>
      <c r="D122" s="25" t="s">
        <v>22</v>
      </c>
      <c r="E122" s="48">
        <v>32</v>
      </c>
      <c r="F122" s="48">
        <v>32</v>
      </c>
      <c r="G122" s="20">
        <v>32</v>
      </c>
    </row>
    <row r="123" spans="1:7" ht="42.75" thickBot="1" x14ac:dyDescent="0.25">
      <c r="A123" s="49" t="s">
        <v>158</v>
      </c>
      <c r="B123" s="49" t="s">
        <v>16</v>
      </c>
      <c r="C123" s="49" t="s">
        <v>51</v>
      </c>
      <c r="D123" s="49" t="s">
        <v>22</v>
      </c>
      <c r="E123" s="20">
        <v>100</v>
      </c>
      <c r="F123" s="20">
        <v>100</v>
      </c>
      <c r="G123" s="20">
        <v>100</v>
      </c>
    </row>
    <row r="124" spans="1:7" ht="42.75" thickBot="1" x14ac:dyDescent="0.25">
      <c r="A124" s="49" t="s">
        <v>171</v>
      </c>
      <c r="B124" s="49" t="s">
        <v>16</v>
      </c>
      <c r="C124" s="49" t="s">
        <v>51</v>
      </c>
      <c r="D124" s="49" t="s">
        <v>22</v>
      </c>
      <c r="E124" s="20">
        <v>609</v>
      </c>
      <c r="F124" s="20">
        <v>609</v>
      </c>
      <c r="G124" s="20">
        <v>609</v>
      </c>
    </row>
    <row r="125" spans="1:7" ht="42.75" thickBot="1" x14ac:dyDescent="0.25">
      <c r="A125" s="49" t="s">
        <v>175</v>
      </c>
      <c r="B125" s="49" t="s">
        <v>16</v>
      </c>
      <c r="C125" s="49" t="s">
        <v>51</v>
      </c>
      <c r="D125" s="49" t="s">
        <v>22</v>
      </c>
      <c r="E125" s="20">
        <v>2573</v>
      </c>
      <c r="F125" s="20">
        <v>2573</v>
      </c>
      <c r="G125" s="26">
        <v>2573</v>
      </c>
    </row>
    <row r="126" spans="1:7" ht="81.75" customHeight="1" thickBot="1" x14ac:dyDescent="0.25">
      <c r="A126" s="72" t="s">
        <v>203</v>
      </c>
      <c r="B126" s="60"/>
      <c r="C126" s="72"/>
      <c r="D126" s="72"/>
      <c r="E126" s="73">
        <f>SUM(E108:E125)</f>
        <v>19563</v>
      </c>
      <c r="F126" s="73">
        <f>SUM(F108:F125)</f>
        <v>18920</v>
      </c>
      <c r="G126" s="75">
        <f>SUM(G108:G125)</f>
        <v>18920</v>
      </c>
    </row>
    <row r="127" spans="1:7" ht="42.75" thickBot="1" x14ac:dyDescent="0.25">
      <c r="A127" s="18" t="s">
        <v>39</v>
      </c>
      <c r="B127" s="49" t="s">
        <v>16</v>
      </c>
      <c r="C127" s="49" t="s">
        <v>52</v>
      </c>
      <c r="D127" s="49" t="s">
        <v>22</v>
      </c>
      <c r="E127" s="20">
        <v>1087</v>
      </c>
      <c r="F127" s="20">
        <v>1087</v>
      </c>
      <c r="G127" s="20">
        <v>1087</v>
      </c>
    </row>
    <row r="128" spans="1:7" ht="42.75" thickBot="1" x14ac:dyDescent="0.25">
      <c r="A128" s="25" t="s">
        <v>59</v>
      </c>
      <c r="B128" s="25" t="s">
        <v>16</v>
      </c>
      <c r="C128" s="49" t="s">
        <v>52</v>
      </c>
      <c r="D128" s="25" t="s">
        <v>22</v>
      </c>
      <c r="E128" s="26">
        <v>170</v>
      </c>
      <c r="F128" s="26">
        <v>170</v>
      </c>
      <c r="G128" s="20">
        <v>170</v>
      </c>
    </row>
    <row r="129" spans="1:7" ht="42.75" thickBot="1" x14ac:dyDescent="0.25">
      <c r="A129" s="25" t="s">
        <v>69</v>
      </c>
      <c r="B129" s="25" t="s">
        <v>16</v>
      </c>
      <c r="C129" s="49" t="s">
        <v>52</v>
      </c>
      <c r="D129" s="25" t="s">
        <v>22</v>
      </c>
      <c r="E129" s="26">
        <v>560</v>
      </c>
      <c r="F129" s="26">
        <v>560</v>
      </c>
      <c r="G129" s="20">
        <v>560</v>
      </c>
    </row>
    <row r="130" spans="1:7" ht="42.75" thickBot="1" x14ac:dyDescent="0.25">
      <c r="A130" s="25" t="s">
        <v>72</v>
      </c>
      <c r="B130" s="25" t="s">
        <v>16</v>
      </c>
      <c r="C130" s="49" t="s">
        <v>52</v>
      </c>
      <c r="D130" s="25" t="s">
        <v>22</v>
      </c>
      <c r="E130" s="26">
        <v>650</v>
      </c>
      <c r="F130" s="26">
        <v>650</v>
      </c>
      <c r="G130" s="20">
        <v>650</v>
      </c>
    </row>
    <row r="131" spans="1:7" ht="42.75" thickBot="1" x14ac:dyDescent="0.25">
      <c r="A131" s="25" t="s">
        <v>81</v>
      </c>
      <c r="B131" s="25" t="s">
        <v>16</v>
      </c>
      <c r="C131" s="49" t="s">
        <v>52</v>
      </c>
      <c r="D131" s="25" t="s">
        <v>22</v>
      </c>
      <c r="E131" s="26">
        <v>960</v>
      </c>
      <c r="F131" s="26">
        <v>960</v>
      </c>
      <c r="G131" s="20">
        <v>960</v>
      </c>
    </row>
    <row r="132" spans="1:7" ht="42.75" thickBot="1" x14ac:dyDescent="0.25">
      <c r="A132" s="25" t="s">
        <v>90</v>
      </c>
      <c r="B132" s="25" t="s">
        <v>16</v>
      </c>
      <c r="C132" s="49" t="s">
        <v>52</v>
      </c>
      <c r="D132" s="25" t="s">
        <v>22</v>
      </c>
      <c r="E132" s="26">
        <v>2000</v>
      </c>
      <c r="F132" s="26">
        <v>2000</v>
      </c>
      <c r="G132" s="20">
        <v>2000</v>
      </c>
    </row>
    <row r="133" spans="1:7" ht="42.75" thickBot="1" x14ac:dyDescent="0.25">
      <c r="A133" s="25" t="s">
        <v>91</v>
      </c>
      <c r="B133" s="25" t="s">
        <v>16</v>
      </c>
      <c r="C133" s="49" t="s">
        <v>52</v>
      </c>
      <c r="D133" s="25" t="s">
        <v>22</v>
      </c>
      <c r="E133" s="26">
        <v>1823</v>
      </c>
      <c r="F133" s="26">
        <v>1823</v>
      </c>
      <c r="G133" s="20">
        <v>1823</v>
      </c>
    </row>
    <row r="134" spans="1:7" ht="42.75" thickBot="1" x14ac:dyDescent="0.25">
      <c r="A134" s="25" t="s">
        <v>99</v>
      </c>
      <c r="B134" s="25" t="s">
        <v>16</v>
      </c>
      <c r="C134" s="49" t="s">
        <v>52</v>
      </c>
      <c r="D134" s="25" t="s">
        <v>22</v>
      </c>
      <c r="E134" s="26">
        <v>3760</v>
      </c>
      <c r="F134" s="26">
        <v>3760</v>
      </c>
      <c r="G134" s="20">
        <v>3760</v>
      </c>
    </row>
    <row r="135" spans="1:7" ht="42.75" thickBot="1" x14ac:dyDescent="0.25">
      <c r="A135" s="25" t="s">
        <v>101</v>
      </c>
      <c r="B135" s="25" t="s">
        <v>16</v>
      </c>
      <c r="C135" s="49" t="s">
        <v>52</v>
      </c>
      <c r="D135" s="25" t="s">
        <v>22</v>
      </c>
      <c r="E135" s="26">
        <v>1724</v>
      </c>
      <c r="F135" s="26">
        <v>1724</v>
      </c>
      <c r="G135" s="20">
        <v>1724</v>
      </c>
    </row>
    <row r="136" spans="1:7" ht="42.75" thickBot="1" x14ac:dyDescent="0.25">
      <c r="A136" s="25" t="s">
        <v>103</v>
      </c>
      <c r="B136" s="25" t="s">
        <v>16</v>
      </c>
      <c r="C136" s="49" t="s">
        <v>52</v>
      </c>
      <c r="D136" s="25" t="s">
        <v>22</v>
      </c>
      <c r="E136" s="26">
        <v>530</v>
      </c>
      <c r="F136" s="26">
        <v>530</v>
      </c>
      <c r="G136" s="20">
        <v>530</v>
      </c>
    </row>
    <row r="137" spans="1:7" ht="42.75" thickBot="1" x14ac:dyDescent="0.25">
      <c r="A137" s="25" t="s">
        <v>104</v>
      </c>
      <c r="B137" s="25" t="s">
        <v>16</v>
      </c>
      <c r="C137" s="49" t="s">
        <v>52</v>
      </c>
      <c r="D137" s="25" t="s">
        <v>22</v>
      </c>
      <c r="E137" s="26">
        <v>450</v>
      </c>
      <c r="F137" s="26">
        <v>450</v>
      </c>
      <c r="G137" s="20">
        <v>450</v>
      </c>
    </row>
    <row r="138" spans="1:7" ht="42.75" thickBot="1" x14ac:dyDescent="0.25">
      <c r="A138" s="25" t="s">
        <v>105</v>
      </c>
      <c r="B138" s="25" t="s">
        <v>16</v>
      </c>
      <c r="C138" s="49" t="s">
        <v>52</v>
      </c>
      <c r="D138" s="25" t="s">
        <v>22</v>
      </c>
      <c r="E138" s="26">
        <v>171</v>
      </c>
      <c r="F138" s="26">
        <v>171</v>
      </c>
      <c r="G138" s="20">
        <v>171</v>
      </c>
    </row>
    <row r="139" spans="1:7" ht="42.75" thickBot="1" x14ac:dyDescent="0.25">
      <c r="A139" s="25" t="s">
        <v>106</v>
      </c>
      <c r="B139" s="25" t="s">
        <v>16</v>
      </c>
      <c r="C139" s="49" t="s">
        <v>52</v>
      </c>
      <c r="D139" s="25" t="s">
        <v>22</v>
      </c>
      <c r="E139" s="26">
        <v>545</v>
      </c>
      <c r="F139" s="26">
        <v>545</v>
      </c>
      <c r="G139" s="20">
        <v>545</v>
      </c>
    </row>
    <row r="140" spans="1:7" ht="42.75" thickBot="1" x14ac:dyDescent="0.25">
      <c r="A140" s="25" t="s">
        <v>107</v>
      </c>
      <c r="B140" s="25" t="s">
        <v>16</v>
      </c>
      <c r="C140" s="49" t="s">
        <v>52</v>
      </c>
      <c r="D140" s="25" t="s">
        <v>22</v>
      </c>
      <c r="E140" s="26">
        <v>140</v>
      </c>
      <c r="F140" s="26">
        <v>140</v>
      </c>
      <c r="G140" s="20">
        <v>140</v>
      </c>
    </row>
    <row r="141" spans="1:7" ht="42.75" thickBot="1" x14ac:dyDescent="0.25">
      <c r="A141" s="25" t="s">
        <v>138</v>
      </c>
      <c r="B141" s="25" t="s">
        <v>16</v>
      </c>
      <c r="C141" s="49" t="s">
        <v>52</v>
      </c>
      <c r="D141" s="25" t="s">
        <v>22</v>
      </c>
      <c r="E141" s="48">
        <v>817</v>
      </c>
      <c r="F141" s="48">
        <v>817</v>
      </c>
      <c r="G141" s="20">
        <v>817</v>
      </c>
    </row>
    <row r="142" spans="1:7" ht="42.75" thickBot="1" x14ac:dyDescent="0.25">
      <c r="A142" s="25" t="s">
        <v>140</v>
      </c>
      <c r="B142" s="25" t="s">
        <v>16</v>
      </c>
      <c r="C142" s="49" t="s">
        <v>52</v>
      </c>
      <c r="D142" s="25" t="s">
        <v>22</v>
      </c>
      <c r="E142" s="48">
        <v>125</v>
      </c>
      <c r="F142" s="48">
        <v>125</v>
      </c>
      <c r="G142" s="20">
        <v>125</v>
      </c>
    </row>
    <row r="143" spans="1:7" ht="42.75" thickBot="1" x14ac:dyDescent="0.25">
      <c r="A143" s="25" t="s">
        <v>146</v>
      </c>
      <c r="B143" s="25" t="s">
        <v>16</v>
      </c>
      <c r="C143" s="49" t="s">
        <v>52</v>
      </c>
      <c r="D143" s="25" t="s">
        <v>22</v>
      </c>
      <c r="E143" s="48">
        <v>50</v>
      </c>
      <c r="F143" s="48">
        <v>50</v>
      </c>
      <c r="G143" s="20">
        <v>50</v>
      </c>
    </row>
    <row r="144" spans="1:7" ht="42.75" thickBot="1" x14ac:dyDescent="0.25">
      <c r="A144" s="25" t="s">
        <v>151</v>
      </c>
      <c r="B144" s="25" t="s">
        <v>16</v>
      </c>
      <c r="C144" s="49" t="s">
        <v>52</v>
      </c>
      <c r="D144" s="25" t="s">
        <v>22</v>
      </c>
      <c r="E144" s="48">
        <v>38506</v>
      </c>
      <c r="F144" s="48">
        <v>38506</v>
      </c>
      <c r="G144" s="20">
        <v>38506</v>
      </c>
    </row>
    <row r="145" spans="1:7" ht="42.75" thickBot="1" x14ac:dyDescent="0.25">
      <c r="A145" s="49" t="s">
        <v>158</v>
      </c>
      <c r="B145" s="49" t="s">
        <v>16</v>
      </c>
      <c r="C145" s="49" t="s">
        <v>52</v>
      </c>
      <c r="D145" s="49" t="s">
        <v>22</v>
      </c>
      <c r="E145" s="20">
        <v>500</v>
      </c>
      <c r="F145" s="20">
        <v>500</v>
      </c>
      <c r="G145" s="20">
        <v>500</v>
      </c>
    </row>
    <row r="146" spans="1:7" ht="42.75" thickBot="1" x14ac:dyDescent="0.25">
      <c r="A146" s="49" t="s">
        <v>168</v>
      </c>
      <c r="B146" s="49" t="s">
        <v>16</v>
      </c>
      <c r="C146" s="49" t="s">
        <v>52</v>
      </c>
      <c r="D146" s="49" t="s">
        <v>22</v>
      </c>
      <c r="E146" s="20">
        <v>3052</v>
      </c>
      <c r="F146" s="20">
        <v>3052</v>
      </c>
      <c r="G146" s="20">
        <v>3052</v>
      </c>
    </row>
    <row r="147" spans="1:7" ht="42.75" thickBot="1" x14ac:dyDescent="0.25">
      <c r="A147" s="49" t="s">
        <v>171</v>
      </c>
      <c r="B147" s="49" t="s">
        <v>16</v>
      </c>
      <c r="C147" s="49" t="s">
        <v>52</v>
      </c>
      <c r="D147" s="49" t="s">
        <v>22</v>
      </c>
      <c r="E147" s="20">
        <v>610</v>
      </c>
      <c r="F147" s="20">
        <v>610</v>
      </c>
      <c r="G147" s="20">
        <v>610</v>
      </c>
    </row>
    <row r="148" spans="1:7" ht="42.75" thickBot="1" x14ac:dyDescent="0.25">
      <c r="A148" s="49" t="s">
        <v>175</v>
      </c>
      <c r="B148" s="49" t="s">
        <v>16</v>
      </c>
      <c r="C148" s="49" t="s">
        <v>52</v>
      </c>
      <c r="D148" s="49" t="s">
        <v>22</v>
      </c>
      <c r="E148" s="20">
        <v>235</v>
      </c>
      <c r="F148" s="20">
        <v>235</v>
      </c>
      <c r="G148" s="26">
        <v>235</v>
      </c>
    </row>
    <row r="149" spans="1:7" ht="80.25" customHeight="1" thickBot="1" x14ac:dyDescent="0.25">
      <c r="A149" s="59" t="s">
        <v>204</v>
      </c>
      <c r="B149" s="59"/>
      <c r="C149" s="72"/>
      <c r="D149" s="72"/>
      <c r="E149" s="75">
        <f>SUM(E127:E148)</f>
        <v>58465</v>
      </c>
      <c r="F149" s="75">
        <f>SUM(F127:F148)</f>
        <v>58465</v>
      </c>
      <c r="G149" s="75">
        <f>SUM(G127:G148)</f>
        <v>58465</v>
      </c>
    </row>
    <row r="150" spans="1:7" ht="42.75" thickBot="1" x14ac:dyDescent="0.25">
      <c r="A150" s="25" t="s">
        <v>72</v>
      </c>
      <c r="B150" s="25" t="s">
        <v>16</v>
      </c>
      <c r="C150" s="25" t="s">
        <v>185</v>
      </c>
      <c r="D150" s="25" t="s">
        <v>22</v>
      </c>
      <c r="E150" s="26">
        <v>1490</v>
      </c>
      <c r="F150" s="26">
        <v>1490</v>
      </c>
      <c r="G150" s="20">
        <v>1490</v>
      </c>
    </row>
    <row r="151" spans="1:7" ht="42.75" thickBot="1" x14ac:dyDescent="0.25">
      <c r="A151" s="25" t="s">
        <v>81</v>
      </c>
      <c r="B151" s="25" t="s">
        <v>16</v>
      </c>
      <c r="C151" s="25" t="s">
        <v>185</v>
      </c>
      <c r="D151" s="25" t="s">
        <v>26</v>
      </c>
      <c r="E151" s="26">
        <v>48</v>
      </c>
      <c r="F151" s="26">
        <v>48</v>
      </c>
      <c r="G151" s="20">
        <v>48</v>
      </c>
    </row>
    <row r="152" spans="1:7" ht="42.75" thickBot="1" x14ac:dyDescent="0.25">
      <c r="A152" s="25" t="s">
        <v>81</v>
      </c>
      <c r="B152" s="25" t="s">
        <v>16</v>
      </c>
      <c r="C152" s="25" t="s">
        <v>185</v>
      </c>
      <c r="D152" s="25" t="s">
        <v>22</v>
      </c>
      <c r="E152" s="26">
        <v>1648</v>
      </c>
      <c r="F152" s="26">
        <v>1648</v>
      </c>
      <c r="G152" s="20">
        <v>1648</v>
      </c>
    </row>
    <row r="153" spans="1:7" ht="42.75" thickBot="1" x14ac:dyDescent="0.25">
      <c r="A153" s="25" t="s">
        <v>91</v>
      </c>
      <c r="B153" s="25" t="s">
        <v>16</v>
      </c>
      <c r="C153" s="25" t="s">
        <v>185</v>
      </c>
      <c r="D153" s="25" t="s">
        <v>22</v>
      </c>
      <c r="E153" s="26">
        <v>1376</v>
      </c>
      <c r="F153" s="26">
        <v>1376</v>
      </c>
      <c r="G153" s="20">
        <v>1376</v>
      </c>
    </row>
    <row r="154" spans="1:7" ht="42.75" thickBot="1" x14ac:dyDescent="0.25">
      <c r="A154" s="25" t="s">
        <v>99</v>
      </c>
      <c r="B154" s="25" t="s">
        <v>16</v>
      </c>
      <c r="C154" s="25" t="s">
        <v>185</v>
      </c>
      <c r="D154" s="25" t="s">
        <v>22</v>
      </c>
      <c r="E154" s="26">
        <v>2640</v>
      </c>
      <c r="F154" s="26">
        <v>2640</v>
      </c>
      <c r="G154" s="20">
        <v>2640</v>
      </c>
    </row>
    <row r="155" spans="1:7" ht="42.75" thickBot="1" x14ac:dyDescent="0.25">
      <c r="A155" s="25" t="s">
        <v>102</v>
      </c>
      <c r="B155" s="25" t="s">
        <v>16</v>
      </c>
      <c r="C155" s="25" t="s">
        <v>185</v>
      </c>
      <c r="D155" s="25" t="s">
        <v>22</v>
      </c>
      <c r="E155" s="26">
        <v>2630</v>
      </c>
      <c r="F155" s="26">
        <v>2630</v>
      </c>
      <c r="G155" s="20">
        <v>2630</v>
      </c>
    </row>
    <row r="156" spans="1:7" ht="42.75" thickBot="1" x14ac:dyDescent="0.25">
      <c r="A156" s="25" t="s">
        <v>104</v>
      </c>
      <c r="B156" s="25" t="s">
        <v>16</v>
      </c>
      <c r="C156" s="25" t="s">
        <v>185</v>
      </c>
      <c r="D156" s="25" t="s">
        <v>22</v>
      </c>
      <c r="E156" s="26">
        <v>1897</v>
      </c>
      <c r="F156" s="26">
        <v>1897</v>
      </c>
      <c r="G156" s="20">
        <v>1897</v>
      </c>
    </row>
    <row r="157" spans="1:7" ht="42.75" thickBot="1" x14ac:dyDescent="0.25">
      <c r="A157" s="25" t="s">
        <v>105</v>
      </c>
      <c r="B157" s="25" t="s">
        <v>16</v>
      </c>
      <c r="C157" s="25" t="s">
        <v>185</v>
      </c>
      <c r="D157" s="25" t="s">
        <v>22</v>
      </c>
      <c r="E157" s="26">
        <v>920</v>
      </c>
      <c r="F157" s="26">
        <v>920</v>
      </c>
      <c r="G157" s="20">
        <v>920</v>
      </c>
    </row>
    <row r="158" spans="1:7" ht="42.75" thickBot="1" x14ac:dyDescent="0.25">
      <c r="A158" s="25" t="s">
        <v>106</v>
      </c>
      <c r="B158" s="25" t="s">
        <v>16</v>
      </c>
      <c r="C158" s="25" t="s">
        <v>185</v>
      </c>
      <c r="D158" s="25" t="s">
        <v>22</v>
      </c>
      <c r="E158" s="26">
        <v>2301</v>
      </c>
      <c r="F158" s="26">
        <v>2301</v>
      </c>
      <c r="G158" s="20">
        <v>2301</v>
      </c>
    </row>
    <row r="159" spans="1:7" ht="42.75" thickBot="1" x14ac:dyDescent="0.25">
      <c r="A159" s="25" t="s">
        <v>107</v>
      </c>
      <c r="B159" s="25" t="s">
        <v>16</v>
      </c>
      <c r="C159" s="25" t="s">
        <v>185</v>
      </c>
      <c r="D159" s="25" t="s">
        <v>22</v>
      </c>
      <c r="E159" s="26">
        <v>920</v>
      </c>
      <c r="F159" s="26">
        <v>920</v>
      </c>
      <c r="G159" s="20">
        <v>920</v>
      </c>
    </row>
    <row r="160" spans="1:7" ht="42.75" thickBot="1" x14ac:dyDescent="0.25">
      <c r="A160" s="25" t="s">
        <v>108</v>
      </c>
      <c r="B160" s="25" t="s">
        <v>16</v>
      </c>
      <c r="C160" s="25" t="s">
        <v>185</v>
      </c>
      <c r="D160" s="25" t="s">
        <v>22</v>
      </c>
      <c r="E160" s="26">
        <v>729</v>
      </c>
      <c r="F160" s="26">
        <v>729</v>
      </c>
      <c r="G160" s="20">
        <v>729</v>
      </c>
    </row>
    <row r="161" spans="1:7" ht="42.75" thickBot="1" x14ac:dyDescent="0.25">
      <c r="A161" s="25" t="s">
        <v>110</v>
      </c>
      <c r="B161" s="25" t="s">
        <v>16</v>
      </c>
      <c r="C161" s="25" t="s">
        <v>185</v>
      </c>
      <c r="D161" s="25" t="s">
        <v>22</v>
      </c>
      <c r="E161" s="26">
        <v>3590</v>
      </c>
      <c r="F161" s="26">
        <v>3590</v>
      </c>
      <c r="G161" s="20">
        <v>3590</v>
      </c>
    </row>
    <row r="162" spans="1:7" ht="42.75" thickBot="1" x14ac:dyDescent="0.25">
      <c r="A162" s="25" t="s">
        <v>111</v>
      </c>
      <c r="B162" s="25" t="s">
        <v>16</v>
      </c>
      <c r="C162" s="25" t="s">
        <v>185</v>
      </c>
      <c r="D162" s="25" t="s">
        <v>26</v>
      </c>
      <c r="E162" s="26">
        <v>70</v>
      </c>
      <c r="F162" s="26">
        <v>70</v>
      </c>
      <c r="G162" s="20">
        <v>70</v>
      </c>
    </row>
    <row r="163" spans="1:7" ht="42.75" thickBot="1" x14ac:dyDescent="0.25">
      <c r="A163" s="25" t="s">
        <v>111</v>
      </c>
      <c r="B163" s="25" t="s">
        <v>16</v>
      </c>
      <c r="C163" s="25" t="s">
        <v>185</v>
      </c>
      <c r="D163" s="25" t="s">
        <v>22</v>
      </c>
      <c r="E163" s="26">
        <v>5222</v>
      </c>
      <c r="F163" s="26">
        <v>5222</v>
      </c>
      <c r="G163" s="20">
        <v>5222</v>
      </c>
    </row>
    <row r="164" spans="1:7" ht="42.75" thickBot="1" x14ac:dyDescent="0.25">
      <c r="A164" s="25" t="s">
        <v>112</v>
      </c>
      <c r="B164" s="25" t="s">
        <v>16</v>
      </c>
      <c r="C164" s="25" t="s">
        <v>185</v>
      </c>
      <c r="D164" s="25" t="s">
        <v>22</v>
      </c>
      <c r="E164" s="26">
        <v>3908</v>
      </c>
      <c r="F164" s="26">
        <v>3908</v>
      </c>
      <c r="G164" s="20">
        <v>3908</v>
      </c>
    </row>
    <row r="165" spans="1:7" ht="42.75" thickBot="1" x14ac:dyDescent="0.25">
      <c r="A165" s="25" t="s">
        <v>140</v>
      </c>
      <c r="B165" s="25" t="s">
        <v>16</v>
      </c>
      <c r="C165" s="25" t="s">
        <v>185</v>
      </c>
      <c r="D165" s="25" t="s">
        <v>22</v>
      </c>
      <c r="E165" s="48">
        <v>1980</v>
      </c>
      <c r="F165" s="48">
        <v>1980</v>
      </c>
      <c r="G165" s="20">
        <v>1980</v>
      </c>
    </row>
    <row r="166" spans="1:7" ht="42.75" thickBot="1" x14ac:dyDescent="0.25">
      <c r="A166" s="25" t="s">
        <v>146</v>
      </c>
      <c r="B166" s="25" t="s">
        <v>16</v>
      </c>
      <c r="C166" s="25" t="s">
        <v>185</v>
      </c>
      <c r="D166" s="25" t="s">
        <v>22</v>
      </c>
      <c r="E166" s="48">
        <v>113</v>
      </c>
      <c r="F166" s="48">
        <v>113</v>
      </c>
      <c r="G166" s="20">
        <v>113</v>
      </c>
    </row>
    <row r="167" spans="1:7" ht="42.75" thickBot="1" x14ac:dyDescent="0.25">
      <c r="A167" s="25" t="s">
        <v>147</v>
      </c>
      <c r="B167" s="25" t="s">
        <v>16</v>
      </c>
      <c r="C167" s="25" t="s">
        <v>185</v>
      </c>
      <c r="D167" s="25" t="s">
        <v>22</v>
      </c>
      <c r="E167" s="48">
        <v>6000</v>
      </c>
      <c r="F167" s="48">
        <v>6000</v>
      </c>
      <c r="G167" s="20">
        <v>6000</v>
      </c>
    </row>
    <row r="168" spans="1:7" ht="42.75" thickBot="1" x14ac:dyDescent="0.25">
      <c r="A168" s="25" t="s">
        <v>149</v>
      </c>
      <c r="B168" s="25" t="s">
        <v>16</v>
      </c>
      <c r="C168" s="25" t="s">
        <v>185</v>
      </c>
      <c r="D168" s="25" t="s">
        <v>22</v>
      </c>
      <c r="E168" s="48">
        <v>816</v>
      </c>
      <c r="F168" s="48">
        <v>816</v>
      </c>
      <c r="G168" s="20">
        <v>816</v>
      </c>
    </row>
    <row r="169" spans="1:7" ht="42.75" thickBot="1" x14ac:dyDescent="0.25">
      <c r="A169" s="25" t="s">
        <v>154</v>
      </c>
      <c r="B169" s="25" t="s">
        <v>16</v>
      </c>
      <c r="C169" s="25" t="s">
        <v>185</v>
      </c>
      <c r="D169" s="25" t="s">
        <v>22</v>
      </c>
      <c r="E169" s="48">
        <v>200</v>
      </c>
      <c r="F169" s="48">
        <v>200</v>
      </c>
      <c r="G169" s="20">
        <v>200</v>
      </c>
    </row>
    <row r="170" spans="1:7" ht="42.75" thickBot="1" x14ac:dyDescent="0.25">
      <c r="A170" s="25" t="s">
        <v>156</v>
      </c>
      <c r="B170" s="25" t="s">
        <v>16</v>
      </c>
      <c r="C170" s="25" t="s">
        <v>185</v>
      </c>
      <c r="D170" s="25" t="s">
        <v>22</v>
      </c>
      <c r="E170" s="48">
        <v>575</v>
      </c>
      <c r="F170" s="48">
        <v>575</v>
      </c>
      <c r="G170" s="20">
        <v>575</v>
      </c>
    </row>
    <row r="171" spans="1:7" ht="42.75" thickBot="1" x14ac:dyDescent="0.25">
      <c r="A171" s="49" t="s">
        <v>158</v>
      </c>
      <c r="B171" s="49" t="s">
        <v>16</v>
      </c>
      <c r="C171" s="25" t="s">
        <v>185</v>
      </c>
      <c r="D171" s="49" t="s">
        <v>22</v>
      </c>
      <c r="E171" s="20">
        <v>1000</v>
      </c>
      <c r="F171" s="20">
        <v>1000</v>
      </c>
      <c r="G171" s="22">
        <v>1000</v>
      </c>
    </row>
    <row r="172" spans="1:7" ht="42.75" thickBot="1" x14ac:dyDescent="0.25">
      <c r="A172" s="49" t="s">
        <v>168</v>
      </c>
      <c r="B172" s="49" t="s">
        <v>16</v>
      </c>
      <c r="C172" s="25" t="s">
        <v>185</v>
      </c>
      <c r="D172" s="49" t="s">
        <v>22</v>
      </c>
      <c r="E172" s="20">
        <v>2648</v>
      </c>
      <c r="F172" s="20">
        <v>2648</v>
      </c>
      <c r="G172" s="20">
        <v>2648</v>
      </c>
    </row>
    <row r="173" spans="1:7" ht="42.75" thickBot="1" x14ac:dyDescent="0.25">
      <c r="A173" s="49" t="s">
        <v>171</v>
      </c>
      <c r="B173" s="49" t="s">
        <v>16</v>
      </c>
      <c r="C173" s="25" t="s">
        <v>185</v>
      </c>
      <c r="D173" s="49" t="s">
        <v>22</v>
      </c>
      <c r="E173" s="20">
        <v>1763</v>
      </c>
      <c r="F173" s="20">
        <v>1763</v>
      </c>
      <c r="G173" s="20">
        <v>1763</v>
      </c>
    </row>
    <row r="174" spans="1:7" ht="42.75" thickBot="1" x14ac:dyDescent="0.25">
      <c r="A174" s="49" t="s">
        <v>175</v>
      </c>
      <c r="B174" s="49" t="s">
        <v>16</v>
      </c>
      <c r="C174" s="25" t="s">
        <v>185</v>
      </c>
      <c r="D174" s="49" t="s">
        <v>22</v>
      </c>
      <c r="E174" s="20">
        <v>420</v>
      </c>
      <c r="F174" s="20">
        <v>420</v>
      </c>
      <c r="G174" s="26">
        <v>420</v>
      </c>
    </row>
    <row r="175" spans="1:7" ht="42.75" thickBot="1" x14ac:dyDescent="0.25">
      <c r="A175" s="49" t="s">
        <v>179</v>
      </c>
      <c r="B175" s="49" t="s">
        <v>16</v>
      </c>
      <c r="C175" s="25" t="s">
        <v>185</v>
      </c>
      <c r="D175" s="49" t="s">
        <v>22</v>
      </c>
      <c r="E175" s="20">
        <v>2349</v>
      </c>
      <c r="F175" s="20">
        <v>2349</v>
      </c>
      <c r="G175" s="26">
        <v>2349</v>
      </c>
    </row>
    <row r="176" spans="1:7" ht="75.75" customHeight="1" thickBot="1" x14ac:dyDescent="0.25">
      <c r="A176" s="72" t="s">
        <v>205</v>
      </c>
      <c r="B176" s="60"/>
      <c r="C176" s="72"/>
      <c r="D176" s="72"/>
      <c r="E176" s="75">
        <f>SUM(E150:E175)</f>
        <v>47253</v>
      </c>
      <c r="F176" s="75">
        <f>SUM(F150:F175)</f>
        <v>47253</v>
      </c>
      <c r="G176" s="75">
        <f>SUM(G150:G175)</f>
        <v>47253</v>
      </c>
    </row>
    <row r="177" spans="1:7" ht="42.75" thickBot="1" x14ac:dyDescent="0.25">
      <c r="A177" s="25" t="s">
        <v>92</v>
      </c>
      <c r="B177" s="25" t="s">
        <v>16</v>
      </c>
      <c r="C177" s="25" t="s">
        <v>186</v>
      </c>
      <c r="D177" s="25" t="s">
        <v>18</v>
      </c>
      <c r="E177" s="26">
        <v>2200</v>
      </c>
      <c r="F177" s="26">
        <v>2200</v>
      </c>
      <c r="G177" s="20">
        <v>2200</v>
      </c>
    </row>
    <row r="178" spans="1:7" ht="77.25" customHeight="1" thickBot="1" x14ac:dyDescent="0.25">
      <c r="A178" s="59" t="s">
        <v>206</v>
      </c>
      <c r="B178" s="72"/>
      <c r="C178" s="72"/>
      <c r="D178" s="72"/>
      <c r="E178" s="75">
        <f>E177</f>
        <v>2200</v>
      </c>
      <c r="F178" s="75">
        <f>F177</f>
        <v>2200</v>
      </c>
      <c r="G178" s="75">
        <f>G177</f>
        <v>2200</v>
      </c>
    </row>
    <row r="179" spans="1:7" ht="42.75" thickBot="1" x14ac:dyDescent="0.25">
      <c r="A179" s="18" t="s">
        <v>37</v>
      </c>
      <c r="B179" s="49" t="s">
        <v>16</v>
      </c>
      <c r="C179" s="49" t="s">
        <v>48</v>
      </c>
      <c r="D179" s="49" t="s">
        <v>22</v>
      </c>
      <c r="E179" s="20">
        <v>400</v>
      </c>
      <c r="F179" s="20">
        <v>400</v>
      </c>
      <c r="G179" s="20">
        <v>400</v>
      </c>
    </row>
    <row r="180" spans="1:7" ht="42.75" thickBot="1" x14ac:dyDescent="0.25">
      <c r="A180" s="18" t="s">
        <v>38</v>
      </c>
      <c r="B180" s="49" t="s">
        <v>16</v>
      </c>
      <c r="C180" s="49" t="s">
        <v>48</v>
      </c>
      <c r="D180" s="49" t="s">
        <v>22</v>
      </c>
      <c r="E180" s="20">
        <v>1551</v>
      </c>
      <c r="F180" s="20">
        <v>1551</v>
      </c>
      <c r="G180" s="20">
        <v>1551</v>
      </c>
    </row>
    <row r="181" spans="1:7" ht="42.75" thickBot="1" x14ac:dyDescent="0.25">
      <c r="A181" s="18" t="s">
        <v>39</v>
      </c>
      <c r="B181" s="49" t="s">
        <v>16</v>
      </c>
      <c r="C181" s="49" t="s">
        <v>48</v>
      </c>
      <c r="D181" s="49" t="s">
        <v>22</v>
      </c>
      <c r="E181" s="20">
        <v>3727</v>
      </c>
      <c r="F181" s="20">
        <v>3727</v>
      </c>
      <c r="G181" s="20">
        <v>3727</v>
      </c>
    </row>
    <row r="182" spans="1:7" ht="42.75" thickBot="1" x14ac:dyDescent="0.25">
      <c r="A182" s="25" t="s">
        <v>59</v>
      </c>
      <c r="B182" s="25" t="s">
        <v>16</v>
      </c>
      <c r="C182" s="49" t="s">
        <v>48</v>
      </c>
      <c r="D182" s="25" t="s">
        <v>22</v>
      </c>
      <c r="E182" s="26">
        <v>145</v>
      </c>
      <c r="F182" s="26">
        <v>140</v>
      </c>
      <c r="G182" s="20">
        <v>140</v>
      </c>
    </row>
    <row r="183" spans="1:7" ht="42.75" thickBot="1" x14ac:dyDescent="0.25">
      <c r="A183" s="25" t="s">
        <v>72</v>
      </c>
      <c r="B183" s="25" t="s">
        <v>16</v>
      </c>
      <c r="C183" s="49" t="s">
        <v>48</v>
      </c>
      <c r="D183" s="25" t="s">
        <v>22</v>
      </c>
      <c r="E183" s="26">
        <v>1345</v>
      </c>
      <c r="F183" s="26">
        <v>1345</v>
      </c>
      <c r="G183" s="20">
        <v>1345</v>
      </c>
    </row>
    <row r="184" spans="1:7" ht="42.75" thickBot="1" x14ac:dyDescent="0.25">
      <c r="A184" s="25" t="s">
        <v>81</v>
      </c>
      <c r="B184" s="25" t="s">
        <v>16</v>
      </c>
      <c r="C184" s="49" t="s">
        <v>48</v>
      </c>
      <c r="D184" s="25" t="s">
        <v>22</v>
      </c>
      <c r="E184" s="26">
        <v>823</v>
      </c>
      <c r="F184" s="26">
        <v>823</v>
      </c>
      <c r="G184" s="20">
        <v>823</v>
      </c>
    </row>
    <row r="185" spans="1:7" ht="42.75" thickBot="1" x14ac:dyDescent="0.25">
      <c r="A185" s="25" t="s">
        <v>91</v>
      </c>
      <c r="B185" s="25" t="s">
        <v>16</v>
      </c>
      <c r="C185" s="49" t="s">
        <v>48</v>
      </c>
      <c r="D185" s="25" t="s">
        <v>22</v>
      </c>
      <c r="E185" s="26">
        <v>2315</v>
      </c>
      <c r="F185" s="26">
        <v>2315</v>
      </c>
      <c r="G185" s="20">
        <v>2315</v>
      </c>
    </row>
    <row r="186" spans="1:7" ht="42.75" thickBot="1" x14ac:dyDescent="0.25">
      <c r="A186" s="25" t="s">
        <v>99</v>
      </c>
      <c r="B186" s="25" t="s">
        <v>16</v>
      </c>
      <c r="C186" s="49" t="s">
        <v>48</v>
      </c>
      <c r="D186" s="25" t="s">
        <v>22</v>
      </c>
      <c r="E186" s="26">
        <v>3300</v>
      </c>
      <c r="F186" s="26">
        <v>3300</v>
      </c>
      <c r="G186" s="20">
        <v>3300</v>
      </c>
    </row>
    <row r="187" spans="1:7" ht="42.75" thickBot="1" x14ac:dyDescent="0.25">
      <c r="A187" s="25" t="s">
        <v>102</v>
      </c>
      <c r="B187" s="25" t="s">
        <v>16</v>
      </c>
      <c r="C187" s="49" t="s">
        <v>48</v>
      </c>
      <c r="D187" s="25" t="s">
        <v>22</v>
      </c>
      <c r="E187" s="26">
        <v>1934</v>
      </c>
      <c r="F187" s="26">
        <v>1934</v>
      </c>
      <c r="G187" s="20">
        <v>1934</v>
      </c>
    </row>
    <row r="188" spans="1:7" ht="42.75" thickBot="1" x14ac:dyDescent="0.25">
      <c r="A188" s="25" t="s">
        <v>104</v>
      </c>
      <c r="B188" s="25" t="s">
        <v>16</v>
      </c>
      <c r="C188" s="49" t="s">
        <v>48</v>
      </c>
      <c r="D188" s="25" t="s">
        <v>22</v>
      </c>
      <c r="E188" s="26">
        <v>1095</v>
      </c>
      <c r="F188" s="26">
        <v>1095</v>
      </c>
      <c r="G188" s="20">
        <v>1095</v>
      </c>
    </row>
    <row r="189" spans="1:7" ht="42.75" thickBot="1" x14ac:dyDescent="0.25">
      <c r="A189" s="25" t="s">
        <v>105</v>
      </c>
      <c r="B189" s="25" t="s">
        <v>16</v>
      </c>
      <c r="C189" s="49" t="s">
        <v>48</v>
      </c>
      <c r="D189" s="25" t="s">
        <v>22</v>
      </c>
      <c r="E189" s="26">
        <v>2104</v>
      </c>
      <c r="F189" s="26">
        <v>2104</v>
      </c>
      <c r="G189" s="20">
        <v>2104</v>
      </c>
    </row>
    <row r="190" spans="1:7" ht="42.75" thickBot="1" x14ac:dyDescent="0.25">
      <c r="A190" s="25" t="s">
        <v>106</v>
      </c>
      <c r="B190" s="25" t="s">
        <v>16</v>
      </c>
      <c r="C190" s="49" t="s">
        <v>48</v>
      </c>
      <c r="D190" s="25" t="s">
        <v>22</v>
      </c>
      <c r="E190" s="26">
        <v>2517</v>
      </c>
      <c r="F190" s="26">
        <v>2517</v>
      </c>
      <c r="G190" s="20">
        <v>2517</v>
      </c>
    </row>
    <row r="191" spans="1:7" ht="42.75" thickBot="1" x14ac:dyDescent="0.25">
      <c r="A191" s="25" t="s">
        <v>107</v>
      </c>
      <c r="B191" s="25" t="s">
        <v>16</v>
      </c>
      <c r="C191" s="49" t="s">
        <v>48</v>
      </c>
      <c r="D191" s="25" t="s">
        <v>22</v>
      </c>
      <c r="E191" s="26">
        <v>328</v>
      </c>
      <c r="F191" s="26">
        <v>328</v>
      </c>
      <c r="G191" s="20">
        <v>328</v>
      </c>
    </row>
    <row r="192" spans="1:7" ht="42.75" thickBot="1" x14ac:dyDescent="0.25">
      <c r="A192" s="25" t="s">
        <v>108</v>
      </c>
      <c r="B192" s="25" t="s">
        <v>16</v>
      </c>
      <c r="C192" s="49" t="s">
        <v>48</v>
      </c>
      <c r="D192" s="25" t="s">
        <v>22</v>
      </c>
      <c r="E192" s="26">
        <v>3876</v>
      </c>
      <c r="F192" s="26">
        <v>3876</v>
      </c>
      <c r="G192" s="20">
        <v>3876</v>
      </c>
    </row>
    <row r="193" spans="1:7" ht="42.75" thickBot="1" x14ac:dyDescent="0.25">
      <c r="A193" s="25" t="s">
        <v>110</v>
      </c>
      <c r="B193" s="25" t="s">
        <v>16</v>
      </c>
      <c r="C193" s="49" t="s">
        <v>48</v>
      </c>
      <c r="D193" s="25" t="s">
        <v>22</v>
      </c>
      <c r="E193" s="26">
        <v>3630</v>
      </c>
      <c r="F193" s="26">
        <v>3630</v>
      </c>
      <c r="G193" s="20">
        <v>3630</v>
      </c>
    </row>
    <row r="194" spans="1:7" ht="42.75" thickBot="1" x14ac:dyDescent="0.25">
      <c r="A194" s="25" t="s">
        <v>111</v>
      </c>
      <c r="B194" s="25" t="s">
        <v>16</v>
      </c>
      <c r="C194" s="49" t="s">
        <v>48</v>
      </c>
      <c r="D194" s="25" t="s">
        <v>22</v>
      </c>
      <c r="E194" s="26">
        <v>6810</v>
      </c>
      <c r="F194" s="26">
        <v>6810</v>
      </c>
      <c r="G194" s="20">
        <v>6810</v>
      </c>
    </row>
    <row r="195" spans="1:7" ht="42.75" thickBot="1" x14ac:dyDescent="0.25">
      <c r="A195" s="25" t="s">
        <v>112</v>
      </c>
      <c r="B195" s="25" t="s">
        <v>16</v>
      </c>
      <c r="C195" s="49" t="s">
        <v>48</v>
      </c>
      <c r="D195" s="25" t="s">
        <v>22</v>
      </c>
      <c r="E195" s="26">
        <v>10402</v>
      </c>
      <c r="F195" s="26">
        <v>10402</v>
      </c>
      <c r="G195" s="20">
        <v>10402</v>
      </c>
    </row>
    <row r="196" spans="1:7" ht="42.75" thickBot="1" x14ac:dyDescent="0.25">
      <c r="A196" s="25" t="s">
        <v>138</v>
      </c>
      <c r="B196" s="25" t="s">
        <v>16</v>
      </c>
      <c r="C196" s="49" t="s">
        <v>48</v>
      </c>
      <c r="D196" s="25" t="s">
        <v>22</v>
      </c>
      <c r="E196" s="48">
        <v>1394</v>
      </c>
      <c r="F196" s="48">
        <v>1394</v>
      </c>
      <c r="G196" s="20">
        <v>1394</v>
      </c>
    </row>
    <row r="197" spans="1:7" ht="42.75" thickBot="1" x14ac:dyDescent="0.25">
      <c r="A197" s="25" t="s">
        <v>140</v>
      </c>
      <c r="B197" s="25" t="s">
        <v>16</v>
      </c>
      <c r="C197" s="49" t="s">
        <v>48</v>
      </c>
      <c r="D197" s="25" t="s">
        <v>22</v>
      </c>
      <c r="E197" s="48">
        <v>2100</v>
      </c>
      <c r="F197" s="48">
        <v>2100</v>
      </c>
      <c r="G197" s="20">
        <v>2100</v>
      </c>
    </row>
    <row r="198" spans="1:7" ht="42.75" thickBot="1" x14ac:dyDescent="0.25">
      <c r="A198" s="25" t="s">
        <v>146</v>
      </c>
      <c r="B198" s="25" t="s">
        <v>16</v>
      </c>
      <c r="C198" s="49" t="s">
        <v>48</v>
      </c>
      <c r="D198" s="25" t="s">
        <v>22</v>
      </c>
      <c r="E198" s="48">
        <v>237</v>
      </c>
      <c r="F198" s="48">
        <v>237</v>
      </c>
      <c r="G198" s="20">
        <v>237</v>
      </c>
    </row>
    <row r="199" spans="1:7" ht="42.75" thickBot="1" x14ac:dyDescent="0.25">
      <c r="A199" s="25" t="s">
        <v>149</v>
      </c>
      <c r="B199" s="25" t="s">
        <v>16</v>
      </c>
      <c r="C199" s="49" t="s">
        <v>48</v>
      </c>
      <c r="D199" s="25" t="s">
        <v>22</v>
      </c>
      <c r="E199" s="48">
        <v>853</v>
      </c>
      <c r="F199" s="48">
        <v>853</v>
      </c>
      <c r="G199" s="20">
        <v>853</v>
      </c>
    </row>
    <row r="200" spans="1:7" ht="42.75" thickBot="1" x14ac:dyDescent="0.25">
      <c r="A200" s="25" t="s">
        <v>154</v>
      </c>
      <c r="B200" s="25" t="s">
        <v>16</v>
      </c>
      <c r="C200" s="49" t="s">
        <v>48</v>
      </c>
      <c r="D200" s="25" t="s">
        <v>22</v>
      </c>
      <c r="E200" s="48">
        <v>1500</v>
      </c>
      <c r="F200" s="48">
        <v>1500</v>
      </c>
      <c r="G200" s="20">
        <v>1500</v>
      </c>
    </row>
    <row r="201" spans="1:7" ht="42.75" thickBot="1" x14ac:dyDescent="0.25">
      <c r="A201" s="25" t="s">
        <v>156</v>
      </c>
      <c r="B201" s="25" t="s">
        <v>16</v>
      </c>
      <c r="C201" s="49" t="s">
        <v>48</v>
      </c>
      <c r="D201" s="25" t="s">
        <v>22</v>
      </c>
      <c r="E201" s="48">
        <v>818</v>
      </c>
      <c r="F201" s="48">
        <v>818</v>
      </c>
      <c r="G201" s="20">
        <v>818</v>
      </c>
    </row>
    <row r="202" spans="1:7" ht="42.75" thickBot="1" x14ac:dyDescent="0.25">
      <c r="A202" s="49" t="s">
        <v>158</v>
      </c>
      <c r="B202" s="49" t="s">
        <v>16</v>
      </c>
      <c r="C202" s="49" t="s">
        <v>48</v>
      </c>
      <c r="D202" s="49" t="s">
        <v>22</v>
      </c>
      <c r="E202" s="20">
        <v>1500</v>
      </c>
      <c r="F202" s="20">
        <v>1500</v>
      </c>
      <c r="G202" s="20">
        <v>1500</v>
      </c>
    </row>
    <row r="203" spans="1:7" ht="42.75" thickBot="1" x14ac:dyDescent="0.25">
      <c r="A203" s="49" t="s">
        <v>168</v>
      </c>
      <c r="B203" s="49" t="s">
        <v>16</v>
      </c>
      <c r="C203" s="49" t="s">
        <v>48</v>
      </c>
      <c r="D203" s="49" t="s">
        <v>22</v>
      </c>
      <c r="E203" s="20">
        <v>2755</v>
      </c>
      <c r="F203" s="20">
        <v>2755</v>
      </c>
      <c r="G203" s="20">
        <v>2755</v>
      </c>
    </row>
    <row r="204" spans="1:7" ht="42.75" thickBot="1" x14ac:dyDescent="0.25">
      <c r="A204" s="49" t="s">
        <v>171</v>
      </c>
      <c r="B204" s="49" t="s">
        <v>16</v>
      </c>
      <c r="C204" s="49" t="s">
        <v>48</v>
      </c>
      <c r="D204" s="49" t="s">
        <v>22</v>
      </c>
      <c r="E204" s="20">
        <v>2444</v>
      </c>
      <c r="F204" s="20">
        <v>2444</v>
      </c>
      <c r="G204" s="20">
        <v>2444</v>
      </c>
    </row>
    <row r="205" spans="1:7" ht="42.75" thickBot="1" x14ac:dyDescent="0.25">
      <c r="A205" s="49" t="s">
        <v>175</v>
      </c>
      <c r="B205" s="49" t="s">
        <v>16</v>
      </c>
      <c r="C205" s="49" t="s">
        <v>48</v>
      </c>
      <c r="D205" s="49" t="s">
        <v>22</v>
      </c>
      <c r="E205" s="20">
        <v>890</v>
      </c>
      <c r="F205" s="20">
        <v>675</v>
      </c>
      <c r="G205" s="26">
        <v>675</v>
      </c>
    </row>
    <row r="206" spans="1:7" ht="42.75" thickBot="1" x14ac:dyDescent="0.25">
      <c r="A206" s="49" t="s">
        <v>179</v>
      </c>
      <c r="B206" s="49" t="s">
        <v>16</v>
      </c>
      <c r="C206" s="49" t="s">
        <v>48</v>
      </c>
      <c r="D206" s="49" t="s">
        <v>22</v>
      </c>
      <c r="E206" s="20">
        <v>4548</v>
      </c>
      <c r="F206" s="20">
        <v>4548</v>
      </c>
      <c r="G206" s="26">
        <v>4548</v>
      </c>
    </row>
    <row r="207" spans="1:7" ht="80.25" customHeight="1" thickBot="1" x14ac:dyDescent="0.25">
      <c r="A207" s="59" t="s">
        <v>207</v>
      </c>
      <c r="B207" s="72"/>
      <c r="C207" s="72"/>
      <c r="D207" s="72"/>
      <c r="E207" s="75">
        <f>SUM(E179:E206)</f>
        <v>65341</v>
      </c>
      <c r="F207" s="75">
        <f>SUM(F179:F206)</f>
        <v>65121</v>
      </c>
      <c r="G207" s="75">
        <f>SUM(G179:G206)</f>
        <v>65121</v>
      </c>
    </row>
    <row r="208" spans="1:7" ht="80.25" customHeight="1" thickBot="1" x14ac:dyDescent="0.25">
      <c r="A208" s="25" t="s">
        <v>110</v>
      </c>
      <c r="B208" s="25" t="s">
        <v>16</v>
      </c>
      <c r="C208" s="25" t="s">
        <v>188</v>
      </c>
      <c r="D208" s="25" t="s">
        <v>26</v>
      </c>
      <c r="E208" s="26">
        <v>1206</v>
      </c>
      <c r="F208" s="26">
        <v>1206</v>
      </c>
      <c r="G208" s="20">
        <v>1206</v>
      </c>
    </row>
    <row r="209" spans="1:7" ht="42.75" thickBot="1" x14ac:dyDescent="0.25">
      <c r="A209" s="25" t="s">
        <v>111</v>
      </c>
      <c r="B209" s="25" t="s">
        <v>16</v>
      </c>
      <c r="C209" s="25" t="s">
        <v>188</v>
      </c>
      <c r="D209" s="25" t="s">
        <v>26</v>
      </c>
      <c r="E209" s="26">
        <v>296</v>
      </c>
      <c r="F209" s="26">
        <v>296</v>
      </c>
      <c r="G209" s="20">
        <v>296</v>
      </c>
    </row>
    <row r="210" spans="1:7" ht="42.75" thickBot="1" x14ac:dyDescent="0.25">
      <c r="A210" s="49" t="s">
        <v>179</v>
      </c>
      <c r="B210" s="49" t="s">
        <v>16</v>
      </c>
      <c r="C210" s="49" t="s">
        <v>188</v>
      </c>
      <c r="D210" s="49" t="s">
        <v>26</v>
      </c>
      <c r="E210" s="20">
        <v>156</v>
      </c>
      <c r="F210" s="20">
        <v>156</v>
      </c>
      <c r="G210" s="26">
        <v>156</v>
      </c>
    </row>
    <row r="211" spans="1:7" ht="81" customHeight="1" thickBot="1" x14ac:dyDescent="0.25">
      <c r="A211" s="59" t="s">
        <v>208</v>
      </c>
      <c r="B211" s="72"/>
      <c r="C211" s="72"/>
      <c r="D211" s="72"/>
      <c r="E211" s="75">
        <f>E208+E209+E210</f>
        <v>1658</v>
      </c>
      <c r="F211" s="75">
        <f t="shared" ref="F211:G211" si="0">F208+F209+F210</f>
        <v>1658</v>
      </c>
      <c r="G211" s="75">
        <f t="shared" si="0"/>
        <v>1658</v>
      </c>
    </row>
    <row r="212" spans="1:7" ht="42.75" thickBot="1" x14ac:dyDescent="0.25">
      <c r="A212" s="18" t="s">
        <v>35</v>
      </c>
      <c r="B212" s="49" t="s">
        <v>16</v>
      </c>
      <c r="C212" s="49" t="s">
        <v>47</v>
      </c>
      <c r="D212" s="49" t="s">
        <v>22</v>
      </c>
      <c r="E212" s="20">
        <v>12884</v>
      </c>
      <c r="F212" s="20">
        <v>12884</v>
      </c>
      <c r="G212" s="20">
        <v>12884</v>
      </c>
    </row>
    <row r="213" spans="1:7" ht="42.75" thickBot="1" x14ac:dyDescent="0.25">
      <c r="A213" s="18" t="s">
        <v>39</v>
      </c>
      <c r="B213" s="49" t="s">
        <v>16</v>
      </c>
      <c r="C213" s="49" t="s">
        <v>47</v>
      </c>
      <c r="D213" s="49" t="s">
        <v>22</v>
      </c>
      <c r="E213" s="20">
        <v>672</v>
      </c>
      <c r="F213" s="20">
        <v>672</v>
      </c>
      <c r="G213" s="20">
        <v>672</v>
      </c>
    </row>
    <row r="214" spans="1:7" ht="42.75" thickBot="1" x14ac:dyDescent="0.25">
      <c r="A214" s="25" t="s">
        <v>99</v>
      </c>
      <c r="B214" s="25" t="s">
        <v>16</v>
      </c>
      <c r="C214" s="49" t="s">
        <v>47</v>
      </c>
      <c r="D214" s="25" t="s">
        <v>22</v>
      </c>
      <c r="E214" s="26">
        <v>560</v>
      </c>
      <c r="F214" s="26">
        <v>560</v>
      </c>
      <c r="G214" s="20">
        <v>560</v>
      </c>
    </row>
    <row r="215" spans="1:7" ht="42.75" thickBot="1" x14ac:dyDescent="0.25">
      <c r="A215" s="49" t="s">
        <v>174</v>
      </c>
      <c r="B215" s="49" t="s">
        <v>16</v>
      </c>
      <c r="C215" s="49" t="s">
        <v>47</v>
      </c>
      <c r="D215" s="49" t="s">
        <v>22</v>
      </c>
      <c r="E215" s="20">
        <v>500</v>
      </c>
      <c r="F215" s="20">
        <v>500</v>
      </c>
      <c r="G215" s="20">
        <v>500</v>
      </c>
    </row>
    <row r="216" spans="1:7" ht="80.25" customHeight="1" thickBot="1" x14ac:dyDescent="0.25">
      <c r="A216" s="59" t="s">
        <v>209</v>
      </c>
      <c r="B216" s="72"/>
      <c r="C216" s="72"/>
      <c r="D216" s="72"/>
      <c r="E216" s="75">
        <f>SUM(E212:E215)</f>
        <v>14616</v>
      </c>
      <c r="F216" s="75">
        <f>SUM(F212:F215)</f>
        <v>14616</v>
      </c>
      <c r="G216" s="75">
        <f>SUM(G212:G215)</f>
        <v>14616</v>
      </c>
    </row>
    <row r="217" spans="1:7" ht="42.75" thickBot="1" x14ac:dyDescent="0.25">
      <c r="A217" s="25" t="s">
        <v>92</v>
      </c>
      <c r="B217" s="25" t="s">
        <v>16</v>
      </c>
      <c r="C217" s="25" t="s">
        <v>187</v>
      </c>
      <c r="D217" s="25" t="s">
        <v>64</v>
      </c>
      <c r="E217" s="26">
        <v>23000</v>
      </c>
      <c r="F217" s="26">
        <v>23000</v>
      </c>
      <c r="G217" s="20">
        <v>23000</v>
      </c>
    </row>
    <row r="218" spans="1:7" ht="42.75" thickBot="1" x14ac:dyDescent="0.25">
      <c r="A218" s="25" t="s">
        <v>149</v>
      </c>
      <c r="B218" s="25" t="s">
        <v>16</v>
      </c>
      <c r="C218" s="25" t="s">
        <v>187</v>
      </c>
      <c r="D218" s="25" t="s">
        <v>64</v>
      </c>
      <c r="E218" s="48">
        <v>28000</v>
      </c>
      <c r="F218" s="48">
        <v>28000</v>
      </c>
      <c r="G218" s="20">
        <v>28000</v>
      </c>
    </row>
    <row r="219" spans="1:7" ht="94.5" customHeight="1" thickBot="1" x14ac:dyDescent="0.25">
      <c r="A219" s="59" t="s">
        <v>210</v>
      </c>
      <c r="B219" s="72"/>
      <c r="C219" s="72"/>
      <c r="D219" s="72"/>
      <c r="E219" s="75">
        <f>SUM(E217:E218)</f>
        <v>51000</v>
      </c>
      <c r="F219" s="75">
        <f>SUM(F217:F218)</f>
        <v>51000</v>
      </c>
      <c r="G219" s="75">
        <f>SUM(G217:G218)</f>
        <v>51000</v>
      </c>
    </row>
    <row r="220" spans="1:7" ht="42.75" thickBot="1" x14ac:dyDescent="0.25">
      <c r="A220" s="18" t="s">
        <v>38</v>
      </c>
      <c r="B220" s="49" t="s">
        <v>16</v>
      </c>
      <c r="C220" s="49" t="s">
        <v>49</v>
      </c>
      <c r="D220" s="49" t="s">
        <v>22</v>
      </c>
      <c r="E220" s="20">
        <v>461</v>
      </c>
      <c r="F220" s="20">
        <v>461</v>
      </c>
      <c r="G220" s="20">
        <v>461</v>
      </c>
    </row>
    <row r="221" spans="1:7" ht="42.75" thickBot="1" x14ac:dyDescent="0.25">
      <c r="A221" s="18" t="s">
        <v>39</v>
      </c>
      <c r="B221" s="49" t="s">
        <v>16</v>
      </c>
      <c r="C221" s="49" t="s">
        <v>49</v>
      </c>
      <c r="D221" s="49" t="s">
        <v>22</v>
      </c>
      <c r="E221" s="20">
        <v>2933</v>
      </c>
      <c r="F221" s="20">
        <v>2933</v>
      </c>
      <c r="G221" s="20">
        <v>2933</v>
      </c>
    </row>
    <row r="222" spans="1:7" ht="42.75" thickBot="1" x14ac:dyDescent="0.25">
      <c r="A222" s="25" t="s">
        <v>59</v>
      </c>
      <c r="B222" s="25" t="s">
        <v>16</v>
      </c>
      <c r="C222" s="49" t="s">
        <v>49</v>
      </c>
      <c r="D222" s="25" t="s">
        <v>22</v>
      </c>
      <c r="E222" s="26">
        <v>165</v>
      </c>
      <c r="F222" s="26">
        <v>160</v>
      </c>
      <c r="G222" s="20">
        <v>160</v>
      </c>
    </row>
    <row r="223" spans="1:7" ht="42.75" thickBot="1" x14ac:dyDescent="0.25">
      <c r="A223" s="25" t="s">
        <v>69</v>
      </c>
      <c r="B223" s="25" t="s">
        <v>16</v>
      </c>
      <c r="C223" s="49" t="s">
        <v>49</v>
      </c>
      <c r="D223" s="25" t="s">
        <v>22</v>
      </c>
      <c r="E223" s="26">
        <v>1129</v>
      </c>
      <c r="F223" s="26">
        <v>1129</v>
      </c>
      <c r="G223" s="20">
        <v>1129</v>
      </c>
    </row>
    <row r="224" spans="1:7" ht="42.75" thickBot="1" x14ac:dyDescent="0.25">
      <c r="A224" s="25" t="s">
        <v>72</v>
      </c>
      <c r="B224" s="25" t="s">
        <v>16</v>
      </c>
      <c r="C224" s="49" t="s">
        <v>49</v>
      </c>
      <c r="D224" s="25" t="s">
        <v>22</v>
      </c>
      <c r="E224" s="26">
        <v>1536</v>
      </c>
      <c r="F224" s="26">
        <v>1536</v>
      </c>
      <c r="G224" s="20">
        <v>1536</v>
      </c>
    </row>
    <row r="225" spans="1:7" ht="42.75" thickBot="1" x14ac:dyDescent="0.25">
      <c r="A225" s="25" t="s">
        <v>81</v>
      </c>
      <c r="B225" s="25" t="s">
        <v>16</v>
      </c>
      <c r="C225" s="49" t="s">
        <v>49</v>
      </c>
      <c r="D225" s="25" t="s">
        <v>22</v>
      </c>
      <c r="E225" s="26">
        <v>1430</v>
      </c>
      <c r="F225" s="26">
        <v>1430</v>
      </c>
      <c r="G225" s="20">
        <v>1430</v>
      </c>
    </row>
    <row r="226" spans="1:7" ht="42.75" thickBot="1" x14ac:dyDescent="0.25">
      <c r="A226" s="25" t="s">
        <v>90</v>
      </c>
      <c r="B226" s="25" t="s">
        <v>16</v>
      </c>
      <c r="C226" s="49" t="s">
        <v>49</v>
      </c>
      <c r="D226" s="25" t="s">
        <v>22</v>
      </c>
      <c r="E226" s="26">
        <v>3500</v>
      </c>
      <c r="F226" s="26">
        <v>3500</v>
      </c>
      <c r="G226" s="20">
        <v>3500</v>
      </c>
    </row>
    <row r="227" spans="1:7" ht="42.75" thickBot="1" x14ac:dyDescent="0.25">
      <c r="A227" s="25" t="s">
        <v>91</v>
      </c>
      <c r="B227" s="25" t="s">
        <v>16</v>
      </c>
      <c r="C227" s="49" t="s">
        <v>49</v>
      </c>
      <c r="D227" s="25" t="s">
        <v>22</v>
      </c>
      <c r="E227" s="26">
        <v>144</v>
      </c>
      <c r="F227" s="26">
        <v>144</v>
      </c>
      <c r="G227" s="20">
        <v>144</v>
      </c>
    </row>
    <row r="228" spans="1:7" ht="42.75" thickBot="1" x14ac:dyDescent="0.25">
      <c r="A228" s="25" t="s">
        <v>99</v>
      </c>
      <c r="B228" s="25" t="s">
        <v>16</v>
      </c>
      <c r="C228" s="49" t="s">
        <v>49</v>
      </c>
      <c r="D228" s="25" t="s">
        <v>22</v>
      </c>
      <c r="E228" s="26">
        <v>1375</v>
      </c>
      <c r="F228" s="26">
        <v>1375</v>
      </c>
      <c r="G228" s="20">
        <v>1375</v>
      </c>
    </row>
    <row r="229" spans="1:7" ht="42.75" thickBot="1" x14ac:dyDescent="0.25">
      <c r="A229" s="25" t="s">
        <v>101</v>
      </c>
      <c r="B229" s="25" t="s">
        <v>16</v>
      </c>
      <c r="C229" s="49" t="s">
        <v>49</v>
      </c>
      <c r="D229" s="25" t="s">
        <v>22</v>
      </c>
      <c r="E229" s="26">
        <v>1350</v>
      </c>
      <c r="F229" s="26">
        <v>1350</v>
      </c>
      <c r="G229" s="20">
        <v>1350</v>
      </c>
    </row>
    <row r="230" spans="1:7" ht="42.75" thickBot="1" x14ac:dyDescent="0.25">
      <c r="A230" s="25" t="s">
        <v>102</v>
      </c>
      <c r="B230" s="25" t="s">
        <v>16</v>
      </c>
      <c r="C230" s="49" t="s">
        <v>49</v>
      </c>
      <c r="D230" s="25" t="s">
        <v>22</v>
      </c>
      <c r="E230" s="26">
        <v>1720</v>
      </c>
      <c r="F230" s="26">
        <v>1720</v>
      </c>
      <c r="G230" s="20">
        <v>1720</v>
      </c>
    </row>
    <row r="231" spans="1:7" ht="42.75" thickBot="1" x14ac:dyDescent="0.25">
      <c r="A231" s="25" t="s">
        <v>103</v>
      </c>
      <c r="B231" s="25" t="s">
        <v>16</v>
      </c>
      <c r="C231" s="49" t="s">
        <v>49</v>
      </c>
      <c r="D231" s="25" t="s">
        <v>22</v>
      </c>
      <c r="E231" s="26">
        <v>2100</v>
      </c>
      <c r="F231" s="26">
        <v>2100</v>
      </c>
      <c r="G231" s="20">
        <v>2100</v>
      </c>
    </row>
    <row r="232" spans="1:7" ht="42.75" thickBot="1" x14ac:dyDescent="0.25">
      <c r="A232" s="25" t="s">
        <v>104</v>
      </c>
      <c r="B232" s="25" t="s">
        <v>16</v>
      </c>
      <c r="C232" s="49" t="s">
        <v>49</v>
      </c>
      <c r="D232" s="25" t="s">
        <v>22</v>
      </c>
      <c r="E232" s="26">
        <v>2100</v>
      </c>
      <c r="F232" s="26">
        <v>2100</v>
      </c>
      <c r="G232" s="20">
        <v>2100</v>
      </c>
    </row>
    <row r="233" spans="1:7" ht="42.75" thickBot="1" x14ac:dyDescent="0.25">
      <c r="A233" s="25" t="s">
        <v>105</v>
      </c>
      <c r="B233" s="25" t="s">
        <v>16</v>
      </c>
      <c r="C233" s="49" t="s">
        <v>49</v>
      </c>
      <c r="D233" s="25" t="s">
        <v>22</v>
      </c>
      <c r="E233" s="26">
        <v>519</v>
      </c>
      <c r="F233" s="26">
        <v>519</v>
      </c>
      <c r="G233" s="20">
        <v>519</v>
      </c>
    </row>
    <row r="234" spans="1:7" ht="42.75" thickBot="1" x14ac:dyDescent="0.25">
      <c r="A234" s="25" t="s">
        <v>106</v>
      </c>
      <c r="B234" s="25" t="s">
        <v>16</v>
      </c>
      <c r="C234" s="49" t="s">
        <v>49</v>
      </c>
      <c r="D234" s="25" t="s">
        <v>22</v>
      </c>
      <c r="E234" s="26">
        <v>1946</v>
      </c>
      <c r="F234" s="26">
        <v>1946</v>
      </c>
      <c r="G234" s="20">
        <v>1946</v>
      </c>
    </row>
    <row r="235" spans="1:7" ht="42.75" thickBot="1" x14ac:dyDescent="0.25">
      <c r="A235" s="25" t="s">
        <v>137</v>
      </c>
      <c r="B235" s="25" t="s">
        <v>16</v>
      </c>
      <c r="C235" s="49" t="s">
        <v>49</v>
      </c>
      <c r="D235" s="25" t="s">
        <v>22</v>
      </c>
      <c r="E235" s="48">
        <v>625</v>
      </c>
      <c r="F235" s="48">
        <v>625</v>
      </c>
      <c r="G235" s="20">
        <v>625</v>
      </c>
    </row>
    <row r="236" spans="1:7" ht="42.75" thickBot="1" x14ac:dyDescent="0.25">
      <c r="A236" s="25" t="s">
        <v>145</v>
      </c>
      <c r="B236" s="25" t="s">
        <v>16</v>
      </c>
      <c r="C236" s="49" t="s">
        <v>49</v>
      </c>
      <c r="D236" s="25" t="s">
        <v>22</v>
      </c>
      <c r="E236" s="48">
        <v>2200</v>
      </c>
      <c r="F236" s="48">
        <v>2200</v>
      </c>
      <c r="G236" s="20">
        <v>2200</v>
      </c>
    </row>
    <row r="237" spans="1:7" ht="42.75" thickBot="1" x14ac:dyDescent="0.25">
      <c r="A237" s="25" t="s">
        <v>149</v>
      </c>
      <c r="B237" s="25" t="s">
        <v>16</v>
      </c>
      <c r="C237" s="49" t="s">
        <v>49</v>
      </c>
      <c r="D237" s="25" t="s">
        <v>22</v>
      </c>
      <c r="E237" s="48">
        <v>1270</v>
      </c>
      <c r="F237" s="48">
        <v>1270</v>
      </c>
      <c r="G237" s="20">
        <v>1270</v>
      </c>
    </row>
    <row r="238" spans="1:7" ht="42.75" thickBot="1" x14ac:dyDescent="0.25">
      <c r="A238" s="25" t="s">
        <v>152</v>
      </c>
      <c r="B238" s="25" t="s">
        <v>16</v>
      </c>
      <c r="C238" s="49" t="s">
        <v>49</v>
      </c>
      <c r="D238" s="25" t="s">
        <v>22</v>
      </c>
      <c r="E238" s="48">
        <v>4946</v>
      </c>
      <c r="F238" s="48">
        <v>4946</v>
      </c>
      <c r="G238" s="20">
        <v>4946</v>
      </c>
    </row>
    <row r="239" spans="1:7" ht="42.75" thickBot="1" x14ac:dyDescent="0.25">
      <c r="A239" s="34" t="s">
        <v>155</v>
      </c>
      <c r="B239" s="25" t="s">
        <v>16</v>
      </c>
      <c r="C239" s="49" t="s">
        <v>49</v>
      </c>
      <c r="D239" s="25" t="s">
        <v>22</v>
      </c>
      <c r="E239" s="48">
        <v>1170</v>
      </c>
      <c r="F239" s="48">
        <v>1170</v>
      </c>
      <c r="G239" s="20">
        <v>1170</v>
      </c>
    </row>
    <row r="240" spans="1:7" ht="42.75" thickBot="1" x14ac:dyDescent="0.25">
      <c r="A240" s="49" t="s">
        <v>158</v>
      </c>
      <c r="B240" s="49" t="s">
        <v>16</v>
      </c>
      <c r="C240" s="49" t="s">
        <v>49</v>
      </c>
      <c r="D240" s="49" t="s">
        <v>22</v>
      </c>
      <c r="E240" s="20">
        <v>3500</v>
      </c>
      <c r="F240" s="20">
        <v>3500</v>
      </c>
      <c r="G240" s="20">
        <v>3500</v>
      </c>
    </row>
    <row r="241" spans="1:7" ht="42.75" thickBot="1" x14ac:dyDescent="0.25">
      <c r="A241" s="49" t="s">
        <v>168</v>
      </c>
      <c r="B241" s="49" t="s">
        <v>16</v>
      </c>
      <c r="C241" s="49" t="s">
        <v>49</v>
      </c>
      <c r="D241" s="49" t="s">
        <v>22</v>
      </c>
      <c r="E241" s="20">
        <v>3434</v>
      </c>
      <c r="F241" s="20">
        <v>3434</v>
      </c>
      <c r="G241" s="20">
        <v>3434</v>
      </c>
    </row>
    <row r="242" spans="1:7" ht="42.75" thickBot="1" x14ac:dyDescent="0.25">
      <c r="A242" s="49" t="s">
        <v>171</v>
      </c>
      <c r="B242" s="49" t="s">
        <v>16</v>
      </c>
      <c r="C242" s="49" t="s">
        <v>49</v>
      </c>
      <c r="D242" s="49" t="s">
        <v>22</v>
      </c>
      <c r="E242" s="20">
        <v>1750</v>
      </c>
      <c r="F242" s="20">
        <v>1750</v>
      </c>
      <c r="G242" s="20">
        <v>1750</v>
      </c>
    </row>
    <row r="243" spans="1:7" ht="42.75" thickBot="1" x14ac:dyDescent="0.25">
      <c r="A243" s="49" t="s">
        <v>175</v>
      </c>
      <c r="B243" s="49" t="s">
        <v>16</v>
      </c>
      <c r="C243" s="49" t="s">
        <v>49</v>
      </c>
      <c r="D243" s="49" t="s">
        <v>22</v>
      </c>
      <c r="E243" s="20">
        <v>1040</v>
      </c>
      <c r="F243" s="20">
        <v>3630</v>
      </c>
      <c r="G243" s="26">
        <v>3630</v>
      </c>
    </row>
    <row r="244" spans="1:7" ht="79.5" customHeight="1" thickBot="1" x14ac:dyDescent="0.25">
      <c r="A244" s="59" t="s">
        <v>211</v>
      </c>
      <c r="B244" s="72"/>
      <c r="C244" s="72"/>
      <c r="D244" s="72"/>
      <c r="E244" s="75">
        <f>SUM(E220:E243)</f>
        <v>42343</v>
      </c>
      <c r="F244" s="75">
        <f>SUM(F220:F243)</f>
        <v>44928</v>
      </c>
      <c r="G244" s="75">
        <f>SUM(G220:G243)</f>
        <v>44928</v>
      </c>
    </row>
    <row r="245" spans="1:7" ht="42.75" thickBot="1" x14ac:dyDescent="0.25">
      <c r="A245" s="25" t="s">
        <v>145</v>
      </c>
      <c r="B245" s="25" t="s">
        <v>16</v>
      </c>
      <c r="C245" s="25" t="s">
        <v>184</v>
      </c>
      <c r="D245" s="25" t="s">
        <v>26</v>
      </c>
      <c r="E245" s="48">
        <v>92</v>
      </c>
      <c r="F245" s="48">
        <v>92</v>
      </c>
      <c r="G245" s="20">
        <v>92</v>
      </c>
    </row>
    <row r="246" spans="1:7" ht="78.75" customHeight="1" thickBot="1" x14ac:dyDescent="0.25">
      <c r="A246" s="59" t="s">
        <v>212</v>
      </c>
      <c r="B246" s="72"/>
      <c r="C246" s="72"/>
      <c r="D246" s="72"/>
      <c r="E246" s="75">
        <f>E245</f>
        <v>92</v>
      </c>
      <c r="F246" s="75">
        <f>F245</f>
        <v>92</v>
      </c>
      <c r="G246" s="75">
        <f>G245</f>
        <v>92</v>
      </c>
    </row>
    <row r="247" spans="1:7" ht="32.25" thickBot="1" x14ac:dyDescent="0.25">
      <c r="A247" s="18" t="s">
        <v>35</v>
      </c>
      <c r="B247" s="49" t="s">
        <v>16</v>
      </c>
      <c r="C247" s="49" t="s">
        <v>50</v>
      </c>
      <c r="D247" s="49" t="s">
        <v>18</v>
      </c>
      <c r="E247" s="20">
        <v>2829</v>
      </c>
      <c r="F247" s="20">
        <v>2829</v>
      </c>
      <c r="G247" s="20">
        <v>2829</v>
      </c>
    </row>
    <row r="248" spans="1:7" ht="32.25" thickBot="1" x14ac:dyDescent="0.25">
      <c r="A248" s="18" t="s">
        <v>36</v>
      </c>
      <c r="B248" s="49" t="s">
        <v>16</v>
      </c>
      <c r="C248" s="49" t="s">
        <v>50</v>
      </c>
      <c r="D248" s="49" t="s">
        <v>18</v>
      </c>
      <c r="E248" s="20">
        <v>4120</v>
      </c>
      <c r="F248" s="20">
        <v>4120</v>
      </c>
      <c r="G248" s="20">
        <v>4120</v>
      </c>
    </row>
    <row r="249" spans="1:7" ht="32.25" thickBot="1" x14ac:dyDescent="0.25">
      <c r="A249" s="18" t="s">
        <v>37</v>
      </c>
      <c r="B249" s="49" t="s">
        <v>16</v>
      </c>
      <c r="C249" s="49" t="s">
        <v>50</v>
      </c>
      <c r="D249" s="49" t="s">
        <v>18</v>
      </c>
      <c r="E249" s="20">
        <v>1800</v>
      </c>
      <c r="F249" s="20">
        <v>1800</v>
      </c>
      <c r="G249" s="20">
        <v>1800</v>
      </c>
    </row>
    <row r="250" spans="1:7" ht="32.25" thickBot="1" x14ac:dyDescent="0.25">
      <c r="A250" s="18" t="s">
        <v>38</v>
      </c>
      <c r="B250" s="49" t="s">
        <v>16</v>
      </c>
      <c r="C250" s="49" t="s">
        <v>50</v>
      </c>
      <c r="D250" s="49" t="s">
        <v>18</v>
      </c>
      <c r="E250" s="20">
        <v>8757</v>
      </c>
      <c r="F250" s="20">
        <v>8757</v>
      </c>
      <c r="G250" s="20">
        <v>8757</v>
      </c>
    </row>
    <row r="251" spans="1:7" ht="32.25" thickBot="1" x14ac:dyDescent="0.25">
      <c r="A251" s="18" t="s">
        <v>39</v>
      </c>
      <c r="B251" s="49" t="s">
        <v>16</v>
      </c>
      <c r="C251" s="49" t="s">
        <v>50</v>
      </c>
      <c r="D251" s="49" t="s">
        <v>18</v>
      </c>
      <c r="E251" s="20">
        <v>9253</v>
      </c>
      <c r="F251" s="20">
        <v>9253</v>
      </c>
      <c r="G251" s="20">
        <v>9253</v>
      </c>
    </row>
    <row r="252" spans="1:7" ht="32.25" thickBot="1" x14ac:dyDescent="0.25">
      <c r="A252" s="18" t="s">
        <v>40</v>
      </c>
      <c r="B252" s="49" t="s">
        <v>16</v>
      </c>
      <c r="C252" s="49" t="s">
        <v>50</v>
      </c>
      <c r="D252" s="49" t="s">
        <v>18</v>
      </c>
      <c r="E252" s="20">
        <v>17100</v>
      </c>
      <c r="F252" s="20">
        <v>17100</v>
      </c>
      <c r="G252" s="20">
        <v>17100</v>
      </c>
    </row>
    <row r="253" spans="1:7" ht="32.25" thickBot="1" x14ac:dyDescent="0.25">
      <c r="A253" s="18" t="s">
        <v>41</v>
      </c>
      <c r="B253" s="49" t="s">
        <v>16</v>
      </c>
      <c r="C253" s="49" t="s">
        <v>50</v>
      </c>
      <c r="D253" s="49" t="s">
        <v>18</v>
      </c>
      <c r="E253" s="20">
        <v>7225</v>
      </c>
      <c r="F253" s="20">
        <v>7225</v>
      </c>
      <c r="G253" s="20">
        <v>7225</v>
      </c>
    </row>
    <row r="254" spans="1:7" ht="32.25" thickBot="1" x14ac:dyDescent="0.25">
      <c r="A254" s="18" t="s">
        <v>42</v>
      </c>
      <c r="B254" s="49" t="s">
        <v>16</v>
      </c>
      <c r="C254" s="49" t="s">
        <v>50</v>
      </c>
      <c r="D254" s="49" t="s">
        <v>18</v>
      </c>
      <c r="E254" s="20">
        <v>3000</v>
      </c>
      <c r="F254" s="20">
        <v>3000</v>
      </c>
      <c r="G254" s="20">
        <v>3000</v>
      </c>
    </row>
    <row r="255" spans="1:7" ht="32.25" thickBot="1" x14ac:dyDescent="0.25">
      <c r="A255" s="18" t="s">
        <v>43</v>
      </c>
      <c r="B255" s="49" t="s">
        <v>16</v>
      </c>
      <c r="C255" s="49" t="s">
        <v>50</v>
      </c>
      <c r="D255" s="49" t="s">
        <v>18</v>
      </c>
      <c r="E255" s="20">
        <v>9140</v>
      </c>
      <c r="F255" s="20">
        <v>9140</v>
      </c>
      <c r="G255" s="20">
        <v>9140</v>
      </c>
    </row>
    <row r="256" spans="1:7" ht="32.25" thickBot="1" x14ac:dyDescent="0.25">
      <c r="A256" s="18" t="s">
        <v>44</v>
      </c>
      <c r="B256" s="49" t="s">
        <v>16</v>
      </c>
      <c r="C256" s="49" t="s">
        <v>50</v>
      </c>
      <c r="D256" s="49" t="s">
        <v>18</v>
      </c>
      <c r="E256" s="20">
        <v>13252</v>
      </c>
      <c r="F256" s="20">
        <v>13252</v>
      </c>
      <c r="G256" s="20">
        <v>13252</v>
      </c>
    </row>
    <row r="257" spans="1:7" ht="32.25" thickBot="1" x14ac:dyDescent="0.25">
      <c r="A257" s="18" t="s">
        <v>45</v>
      </c>
      <c r="B257" s="49" t="s">
        <v>16</v>
      </c>
      <c r="C257" s="49" t="s">
        <v>50</v>
      </c>
      <c r="D257" s="49" t="s">
        <v>18</v>
      </c>
      <c r="E257" s="20">
        <v>22000</v>
      </c>
      <c r="F257" s="20">
        <v>22500</v>
      </c>
      <c r="G257" s="20">
        <v>22500</v>
      </c>
    </row>
    <row r="258" spans="1:7" ht="32.25" thickBot="1" x14ac:dyDescent="0.25">
      <c r="A258" s="18" t="s">
        <v>46</v>
      </c>
      <c r="B258" s="49" t="s">
        <v>16</v>
      </c>
      <c r="C258" s="49" t="s">
        <v>50</v>
      </c>
      <c r="D258" s="49" t="s">
        <v>18</v>
      </c>
      <c r="E258" s="20">
        <v>21214</v>
      </c>
      <c r="F258" s="20">
        <v>21214</v>
      </c>
      <c r="G258" s="20">
        <v>21214</v>
      </c>
    </row>
    <row r="259" spans="1:7" ht="32.25" thickBot="1" x14ac:dyDescent="0.25">
      <c r="A259" s="25" t="s">
        <v>65</v>
      </c>
      <c r="B259" s="25" t="s">
        <v>16</v>
      </c>
      <c r="C259" s="49" t="s">
        <v>50</v>
      </c>
      <c r="D259" s="25" t="s">
        <v>18</v>
      </c>
      <c r="E259" s="26">
        <v>10451</v>
      </c>
      <c r="F259" s="26">
        <v>10451</v>
      </c>
      <c r="G259" s="20">
        <v>10451</v>
      </c>
    </row>
    <row r="260" spans="1:7" ht="32.25" thickBot="1" x14ac:dyDescent="0.25">
      <c r="A260" s="25" t="s">
        <v>66</v>
      </c>
      <c r="B260" s="25" t="s">
        <v>16</v>
      </c>
      <c r="C260" s="49" t="s">
        <v>50</v>
      </c>
      <c r="D260" s="25" t="s">
        <v>18</v>
      </c>
      <c r="E260" s="26">
        <v>100</v>
      </c>
      <c r="F260" s="26">
        <v>100</v>
      </c>
      <c r="G260" s="20">
        <v>100</v>
      </c>
    </row>
    <row r="261" spans="1:7" ht="32.25" thickBot="1" x14ac:dyDescent="0.25">
      <c r="A261" s="25" t="s">
        <v>67</v>
      </c>
      <c r="B261" s="25" t="s">
        <v>16</v>
      </c>
      <c r="C261" s="49" t="s">
        <v>50</v>
      </c>
      <c r="D261" s="25" t="s">
        <v>18</v>
      </c>
      <c r="E261" s="26">
        <v>6350</v>
      </c>
      <c r="F261" s="26">
        <v>6350</v>
      </c>
      <c r="G261" s="20">
        <v>6350</v>
      </c>
    </row>
    <row r="262" spans="1:7" ht="32.25" thickBot="1" x14ac:dyDescent="0.25">
      <c r="A262" s="25" t="s">
        <v>72</v>
      </c>
      <c r="B262" s="25" t="s">
        <v>16</v>
      </c>
      <c r="C262" s="49" t="s">
        <v>50</v>
      </c>
      <c r="D262" s="25" t="s">
        <v>18</v>
      </c>
      <c r="E262" s="26">
        <v>7200</v>
      </c>
      <c r="F262" s="26">
        <v>7200</v>
      </c>
      <c r="G262" s="20">
        <v>7200</v>
      </c>
    </row>
    <row r="263" spans="1:7" ht="32.25" thickBot="1" x14ac:dyDescent="0.25">
      <c r="A263" s="25" t="s">
        <v>79</v>
      </c>
      <c r="B263" s="25" t="s">
        <v>16</v>
      </c>
      <c r="C263" s="49" t="s">
        <v>50</v>
      </c>
      <c r="D263" s="25" t="s">
        <v>18</v>
      </c>
      <c r="E263" s="26">
        <v>150350</v>
      </c>
      <c r="F263" s="26">
        <v>150350</v>
      </c>
      <c r="G263" s="20">
        <v>150350</v>
      </c>
    </row>
    <row r="264" spans="1:7" ht="32.25" thickBot="1" x14ac:dyDescent="0.25">
      <c r="A264" s="25" t="s">
        <v>79</v>
      </c>
      <c r="B264" s="25" t="s">
        <v>16</v>
      </c>
      <c r="C264" s="49" t="s">
        <v>50</v>
      </c>
      <c r="D264" s="25" t="s">
        <v>22</v>
      </c>
      <c r="E264" s="26">
        <v>2500</v>
      </c>
      <c r="F264" s="26">
        <v>2500</v>
      </c>
      <c r="G264" s="20">
        <v>2500</v>
      </c>
    </row>
    <row r="265" spans="1:7" ht="32.25" thickBot="1" x14ac:dyDescent="0.25">
      <c r="A265" s="25" t="s">
        <v>81</v>
      </c>
      <c r="B265" s="25" t="s">
        <v>16</v>
      </c>
      <c r="C265" s="49" t="s">
        <v>50</v>
      </c>
      <c r="D265" s="25" t="s">
        <v>18</v>
      </c>
      <c r="E265" s="26">
        <v>35000</v>
      </c>
      <c r="F265" s="26">
        <v>35000</v>
      </c>
      <c r="G265" s="20">
        <v>35000</v>
      </c>
    </row>
    <row r="266" spans="1:7" ht="32.25" thickBot="1" x14ac:dyDescent="0.25">
      <c r="A266" s="25" t="s">
        <v>83</v>
      </c>
      <c r="B266" s="25" t="s">
        <v>16</v>
      </c>
      <c r="C266" s="49" t="s">
        <v>50</v>
      </c>
      <c r="D266" s="25" t="s">
        <v>18</v>
      </c>
      <c r="E266" s="26">
        <v>7666</v>
      </c>
      <c r="F266" s="26">
        <v>7666</v>
      </c>
      <c r="G266" s="20">
        <v>7666</v>
      </c>
    </row>
    <row r="267" spans="1:7" ht="32.25" thickBot="1" x14ac:dyDescent="0.25">
      <c r="A267" s="25" t="s">
        <v>85</v>
      </c>
      <c r="B267" s="25" t="s">
        <v>16</v>
      </c>
      <c r="C267" s="49" t="s">
        <v>50</v>
      </c>
      <c r="D267" s="25" t="s">
        <v>18</v>
      </c>
      <c r="E267" s="26">
        <v>2395</v>
      </c>
      <c r="F267" s="26">
        <v>2772</v>
      </c>
      <c r="G267" s="20">
        <v>2772</v>
      </c>
    </row>
    <row r="268" spans="1:7" ht="32.25" thickBot="1" x14ac:dyDescent="0.25">
      <c r="A268" s="25" t="s">
        <v>86</v>
      </c>
      <c r="B268" s="25" t="s">
        <v>16</v>
      </c>
      <c r="C268" s="49" t="s">
        <v>50</v>
      </c>
      <c r="D268" s="25" t="s">
        <v>18</v>
      </c>
      <c r="E268" s="26">
        <v>6000</v>
      </c>
      <c r="F268" s="26">
        <v>6000</v>
      </c>
      <c r="G268" s="20">
        <v>6000</v>
      </c>
    </row>
    <row r="269" spans="1:7" ht="32.25" thickBot="1" x14ac:dyDescent="0.25">
      <c r="A269" s="25" t="s">
        <v>90</v>
      </c>
      <c r="B269" s="25" t="s">
        <v>16</v>
      </c>
      <c r="C269" s="49" t="s">
        <v>50</v>
      </c>
      <c r="D269" s="25" t="s">
        <v>18</v>
      </c>
      <c r="E269" s="26">
        <v>8000</v>
      </c>
      <c r="F269" s="26">
        <v>8000</v>
      </c>
      <c r="G269" s="20">
        <v>8000</v>
      </c>
    </row>
    <row r="270" spans="1:7" ht="32.25" thickBot="1" x14ac:dyDescent="0.25">
      <c r="A270" s="25" t="s">
        <v>91</v>
      </c>
      <c r="B270" s="25" t="s">
        <v>16</v>
      </c>
      <c r="C270" s="49" t="s">
        <v>50</v>
      </c>
      <c r="D270" s="25" t="s">
        <v>18</v>
      </c>
      <c r="E270" s="26">
        <v>29823</v>
      </c>
      <c r="F270" s="26">
        <v>29823</v>
      </c>
      <c r="G270" s="20">
        <v>29823</v>
      </c>
    </row>
    <row r="271" spans="1:7" ht="32.25" thickBot="1" x14ac:dyDescent="0.25">
      <c r="A271" s="25" t="s">
        <v>99</v>
      </c>
      <c r="B271" s="25" t="s">
        <v>16</v>
      </c>
      <c r="C271" s="49" t="s">
        <v>50</v>
      </c>
      <c r="D271" s="25" t="s">
        <v>18</v>
      </c>
      <c r="E271" s="26">
        <v>16665</v>
      </c>
      <c r="F271" s="26">
        <v>16665</v>
      </c>
      <c r="G271" s="20">
        <v>16665</v>
      </c>
    </row>
    <row r="272" spans="1:7" ht="32.25" thickBot="1" x14ac:dyDescent="0.25">
      <c r="A272" s="25" t="s">
        <v>101</v>
      </c>
      <c r="B272" s="25" t="s">
        <v>16</v>
      </c>
      <c r="C272" s="49" t="s">
        <v>50</v>
      </c>
      <c r="D272" s="25" t="s">
        <v>18</v>
      </c>
      <c r="E272" s="26">
        <v>5823</v>
      </c>
      <c r="F272" s="26">
        <v>5823</v>
      </c>
      <c r="G272" s="20">
        <v>5823</v>
      </c>
    </row>
    <row r="273" spans="1:7" ht="32.25" thickBot="1" x14ac:dyDescent="0.25">
      <c r="A273" s="25" t="s">
        <v>102</v>
      </c>
      <c r="B273" s="25" t="s">
        <v>16</v>
      </c>
      <c r="C273" s="49" t="s">
        <v>50</v>
      </c>
      <c r="D273" s="25" t="s">
        <v>18</v>
      </c>
      <c r="E273" s="26">
        <v>18970</v>
      </c>
      <c r="F273" s="26">
        <v>18970</v>
      </c>
      <c r="G273" s="20">
        <v>18970</v>
      </c>
    </row>
    <row r="274" spans="1:7" ht="32.25" thickBot="1" x14ac:dyDescent="0.25">
      <c r="A274" s="25" t="s">
        <v>103</v>
      </c>
      <c r="B274" s="25" t="s">
        <v>16</v>
      </c>
      <c r="C274" s="49" t="s">
        <v>50</v>
      </c>
      <c r="D274" s="25" t="s">
        <v>18</v>
      </c>
      <c r="E274" s="26">
        <v>7326</v>
      </c>
      <c r="F274" s="26">
        <v>7326</v>
      </c>
      <c r="G274" s="20">
        <v>7326</v>
      </c>
    </row>
    <row r="275" spans="1:7" ht="32.25" thickBot="1" x14ac:dyDescent="0.25">
      <c r="A275" s="25" t="s">
        <v>104</v>
      </c>
      <c r="B275" s="25" t="s">
        <v>16</v>
      </c>
      <c r="C275" s="49" t="s">
        <v>50</v>
      </c>
      <c r="D275" s="25" t="s">
        <v>18</v>
      </c>
      <c r="E275" s="26">
        <v>11440</v>
      </c>
      <c r="F275" s="26">
        <v>11440</v>
      </c>
      <c r="G275" s="20">
        <v>11440</v>
      </c>
    </row>
    <row r="276" spans="1:7" ht="32.25" thickBot="1" x14ac:dyDescent="0.25">
      <c r="A276" s="25" t="s">
        <v>105</v>
      </c>
      <c r="B276" s="25" t="s">
        <v>16</v>
      </c>
      <c r="C276" s="49" t="s">
        <v>50</v>
      </c>
      <c r="D276" s="25" t="s">
        <v>18</v>
      </c>
      <c r="E276" s="26">
        <v>4060</v>
      </c>
      <c r="F276" s="26">
        <v>4060</v>
      </c>
      <c r="G276" s="20">
        <v>4060</v>
      </c>
    </row>
    <row r="277" spans="1:7" ht="32.25" thickBot="1" x14ac:dyDescent="0.25">
      <c r="A277" s="25" t="s">
        <v>106</v>
      </c>
      <c r="B277" s="25" t="s">
        <v>16</v>
      </c>
      <c r="C277" s="49" t="s">
        <v>50</v>
      </c>
      <c r="D277" s="25" t="s">
        <v>18</v>
      </c>
      <c r="E277" s="26">
        <v>37540</v>
      </c>
      <c r="F277" s="26">
        <v>37540</v>
      </c>
      <c r="G277" s="20">
        <v>37540</v>
      </c>
    </row>
    <row r="278" spans="1:7" ht="32.25" thickBot="1" x14ac:dyDescent="0.25">
      <c r="A278" s="25" t="s">
        <v>107</v>
      </c>
      <c r="B278" s="25" t="s">
        <v>16</v>
      </c>
      <c r="C278" s="49" t="s">
        <v>50</v>
      </c>
      <c r="D278" s="25" t="s">
        <v>18</v>
      </c>
      <c r="E278" s="26">
        <v>9250</v>
      </c>
      <c r="F278" s="26">
        <v>9250</v>
      </c>
      <c r="G278" s="20">
        <v>9250</v>
      </c>
    </row>
    <row r="279" spans="1:7" ht="32.25" thickBot="1" x14ac:dyDescent="0.25">
      <c r="A279" s="25" t="s">
        <v>108</v>
      </c>
      <c r="B279" s="25" t="s">
        <v>16</v>
      </c>
      <c r="C279" s="49" t="s">
        <v>50</v>
      </c>
      <c r="D279" s="25" t="s">
        <v>18</v>
      </c>
      <c r="E279" s="26">
        <v>12680</v>
      </c>
      <c r="F279" s="26">
        <v>12680</v>
      </c>
      <c r="G279" s="20">
        <v>12680</v>
      </c>
    </row>
    <row r="280" spans="1:7" ht="32.25" thickBot="1" x14ac:dyDescent="0.25">
      <c r="A280" s="25" t="s">
        <v>110</v>
      </c>
      <c r="B280" s="25" t="s">
        <v>16</v>
      </c>
      <c r="C280" s="49" t="s">
        <v>50</v>
      </c>
      <c r="D280" s="25" t="s">
        <v>18</v>
      </c>
      <c r="E280" s="26">
        <v>27300</v>
      </c>
      <c r="F280" s="26">
        <v>27300</v>
      </c>
      <c r="G280" s="20">
        <v>27300</v>
      </c>
    </row>
    <row r="281" spans="1:7" ht="32.25" thickBot="1" x14ac:dyDescent="0.25">
      <c r="A281" s="25" t="s">
        <v>111</v>
      </c>
      <c r="B281" s="25" t="s">
        <v>16</v>
      </c>
      <c r="C281" s="49" t="s">
        <v>50</v>
      </c>
      <c r="D281" s="25" t="s">
        <v>18</v>
      </c>
      <c r="E281" s="26">
        <v>14800</v>
      </c>
      <c r="F281" s="26">
        <v>14800</v>
      </c>
      <c r="G281" s="20">
        <v>14800</v>
      </c>
    </row>
    <row r="282" spans="1:7" ht="32.25" thickBot="1" x14ac:dyDescent="0.25">
      <c r="A282" s="25" t="s">
        <v>112</v>
      </c>
      <c r="B282" s="25" t="s">
        <v>16</v>
      </c>
      <c r="C282" s="49" t="s">
        <v>50</v>
      </c>
      <c r="D282" s="25" t="s">
        <v>18</v>
      </c>
      <c r="E282" s="26">
        <v>40000</v>
      </c>
      <c r="F282" s="26">
        <v>40000</v>
      </c>
      <c r="G282" s="20">
        <v>40000</v>
      </c>
    </row>
    <row r="283" spans="1:7" ht="32.25" thickBot="1" x14ac:dyDescent="0.25">
      <c r="A283" s="25" t="s">
        <v>137</v>
      </c>
      <c r="B283" s="25" t="s">
        <v>16</v>
      </c>
      <c r="C283" s="49" t="s">
        <v>50</v>
      </c>
      <c r="D283" s="25" t="s">
        <v>18</v>
      </c>
      <c r="E283" s="48">
        <v>3200</v>
      </c>
      <c r="F283" s="48">
        <v>3200</v>
      </c>
      <c r="G283" s="20">
        <v>3200</v>
      </c>
    </row>
    <row r="284" spans="1:7" ht="32.25" thickBot="1" x14ac:dyDescent="0.25">
      <c r="A284" s="25" t="s">
        <v>138</v>
      </c>
      <c r="B284" s="25" t="s">
        <v>16</v>
      </c>
      <c r="C284" s="49" t="s">
        <v>50</v>
      </c>
      <c r="D284" s="25" t="s">
        <v>18</v>
      </c>
      <c r="E284" s="48">
        <v>1070</v>
      </c>
      <c r="F284" s="48">
        <v>1070</v>
      </c>
      <c r="G284" s="20">
        <v>1070</v>
      </c>
    </row>
    <row r="285" spans="1:7" ht="32.25" thickBot="1" x14ac:dyDescent="0.25">
      <c r="A285" s="25" t="s">
        <v>140</v>
      </c>
      <c r="B285" s="25" t="s">
        <v>16</v>
      </c>
      <c r="C285" s="49" t="s">
        <v>50</v>
      </c>
      <c r="D285" s="25" t="s">
        <v>18</v>
      </c>
      <c r="E285" s="48">
        <v>2100</v>
      </c>
      <c r="F285" s="48">
        <v>2100</v>
      </c>
      <c r="G285" s="20">
        <v>2100</v>
      </c>
    </row>
    <row r="286" spans="1:7" ht="32.25" thickBot="1" x14ac:dyDescent="0.25">
      <c r="A286" s="25" t="s">
        <v>143</v>
      </c>
      <c r="B286" s="25" t="s">
        <v>16</v>
      </c>
      <c r="C286" s="49" t="s">
        <v>50</v>
      </c>
      <c r="D286" s="25" t="s">
        <v>18</v>
      </c>
      <c r="E286" s="48">
        <v>4700</v>
      </c>
      <c r="F286" s="48">
        <v>4700</v>
      </c>
      <c r="G286" s="20">
        <v>4700</v>
      </c>
    </row>
    <row r="287" spans="1:7" ht="32.25" thickBot="1" x14ac:dyDescent="0.25">
      <c r="A287" s="25" t="s">
        <v>145</v>
      </c>
      <c r="B287" s="25" t="s">
        <v>16</v>
      </c>
      <c r="C287" s="49" t="s">
        <v>50</v>
      </c>
      <c r="D287" s="25" t="s">
        <v>18</v>
      </c>
      <c r="E287" s="48">
        <v>19000</v>
      </c>
      <c r="F287" s="48">
        <v>19000</v>
      </c>
      <c r="G287" s="20">
        <v>19000</v>
      </c>
    </row>
    <row r="288" spans="1:7" ht="32.25" thickBot="1" x14ac:dyDescent="0.25">
      <c r="A288" s="25" t="s">
        <v>146</v>
      </c>
      <c r="B288" s="25" t="s">
        <v>16</v>
      </c>
      <c r="C288" s="49" t="s">
        <v>50</v>
      </c>
      <c r="D288" s="25" t="s">
        <v>18</v>
      </c>
      <c r="E288" s="48">
        <v>1300</v>
      </c>
      <c r="F288" s="48">
        <v>1300</v>
      </c>
      <c r="G288" s="20">
        <v>1300</v>
      </c>
    </row>
    <row r="289" spans="1:7" ht="32.25" thickBot="1" x14ac:dyDescent="0.25">
      <c r="A289" s="25" t="s">
        <v>147</v>
      </c>
      <c r="B289" s="25" t="s">
        <v>16</v>
      </c>
      <c r="C289" s="49" t="s">
        <v>50</v>
      </c>
      <c r="D289" s="25" t="s">
        <v>18</v>
      </c>
      <c r="E289" s="48">
        <v>11800</v>
      </c>
      <c r="F289" s="48">
        <v>11800</v>
      </c>
      <c r="G289" s="20">
        <v>11800</v>
      </c>
    </row>
    <row r="290" spans="1:7" ht="32.25" thickBot="1" x14ac:dyDescent="0.25">
      <c r="A290" s="25" t="s">
        <v>149</v>
      </c>
      <c r="B290" s="25" t="s">
        <v>16</v>
      </c>
      <c r="C290" s="49" t="s">
        <v>50</v>
      </c>
      <c r="D290" s="25" t="s">
        <v>18</v>
      </c>
      <c r="E290" s="48">
        <v>12401</v>
      </c>
      <c r="F290" s="48">
        <v>12401</v>
      </c>
      <c r="G290" s="20">
        <v>12401</v>
      </c>
    </row>
    <row r="291" spans="1:7" ht="32.25" thickBot="1" x14ac:dyDescent="0.25">
      <c r="A291" s="25" t="s">
        <v>151</v>
      </c>
      <c r="B291" s="25" t="s">
        <v>16</v>
      </c>
      <c r="C291" s="49" t="s">
        <v>50</v>
      </c>
      <c r="D291" s="25" t="s">
        <v>18</v>
      </c>
      <c r="E291" s="48">
        <v>29627</v>
      </c>
      <c r="F291" s="48">
        <v>31028</v>
      </c>
      <c r="G291" s="20">
        <v>31028</v>
      </c>
    </row>
    <row r="292" spans="1:7" ht="32.25" thickBot="1" x14ac:dyDescent="0.25">
      <c r="A292" s="25" t="s">
        <v>152</v>
      </c>
      <c r="B292" s="25" t="s">
        <v>16</v>
      </c>
      <c r="C292" s="49" t="s">
        <v>50</v>
      </c>
      <c r="D292" s="25" t="s">
        <v>18</v>
      </c>
      <c r="E292" s="48">
        <v>19078</v>
      </c>
      <c r="F292" s="48">
        <v>19078</v>
      </c>
      <c r="G292" s="20">
        <v>19078</v>
      </c>
    </row>
    <row r="293" spans="1:7" ht="32.25" thickBot="1" x14ac:dyDescent="0.25">
      <c r="A293" s="25" t="s">
        <v>154</v>
      </c>
      <c r="B293" s="25" t="s">
        <v>16</v>
      </c>
      <c r="C293" s="49" t="s">
        <v>50</v>
      </c>
      <c r="D293" s="25" t="s">
        <v>18</v>
      </c>
      <c r="E293" s="48">
        <v>600</v>
      </c>
      <c r="F293" s="48">
        <v>600</v>
      </c>
      <c r="G293" s="20">
        <v>600</v>
      </c>
    </row>
    <row r="294" spans="1:7" ht="32.25" thickBot="1" x14ac:dyDescent="0.25">
      <c r="A294" s="34" t="s">
        <v>155</v>
      </c>
      <c r="B294" s="25" t="s">
        <v>16</v>
      </c>
      <c r="C294" s="49" t="s">
        <v>50</v>
      </c>
      <c r="D294" s="25" t="s">
        <v>18</v>
      </c>
      <c r="E294" s="48">
        <v>8195</v>
      </c>
      <c r="F294" s="48">
        <v>8195</v>
      </c>
      <c r="G294" s="20">
        <v>8195</v>
      </c>
    </row>
    <row r="295" spans="1:7" ht="32.25" thickBot="1" x14ac:dyDescent="0.25">
      <c r="A295" s="25" t="s">
        <v>156</v>
      </c>
      <c r="B295" s="25" t="s">
        <v>16</v>
      </c>
      <c r="C295" s="49" t="s">
        <v>50</v>
      </c>
      <c r="D295" s="25" t="s">
        <v>18</v>
      </c>
      <c r="E295" s="48">
        <v>35000</v>
      </c>
      <c r="F295" s="48">
        <v>35000</v>
      </c>
      <c r="G295" s="20">
        <v>35000</v>
      </c>
    </row>
    <row r="296" spans="1:7" ht="32.25" thickBot="1" x14ac:dyDescent="0.25">
      <c r="A296" s="49" t="s">
        <v>158</v>
      </c>
      <c r="B296" s="49" t="s">
        <v>16</v>
      </c>
      <c r="C296" s="49" t="s">
        <v>50</v>
      </c>
      <c r="D296" s="49" t="s">
        <v>18</v>
      </c>
      <c r="E296" s="20">
        <v>35278</v>
      </c>
      <c r="F296" s="20">
        <v>35278</v>
      </c>
      <c r="G296" s="20">
        <v>35278</v>
      </c>
    </row>
    <row r="297" spans="1:7" ht="32.25" thickBot="1" x14ac:dyDescent="0.25">
      <c r="A297" s="49" t="s">
        <v>168</v>
      </c>
      <c r="B297" s="49" t="s">
        <v>16</v>
      </c>
      <c r="C297" s="49" t="s">
        <v>50</v>
      </c>
      <c r="D297" s="49" t="s">
        <v>18</v>
      </c>
      <c r="E297" s="20">
        <v>7073</v>
      </c>
      <c r="F297" s="20">
        <v>7073</v>
      </c>
      <c r="G297" s="20">
        <v>7073</v>
      </c>
    </row>
    <row r="298" spans="1:7" ht="32.25" thickBot="1" x14ac:dyDescent="0.25">
      <c r="A298" s="49" t="s">
        <v>171</v>
      </c>
      <c r="B298" s="49" t="s">
        <v>16</v>
      </c>
      <c r="C298" s="49" t="s">
        <v>50</v>
      </c>
      <c r="D298" s="49" t="s">
        <v>18</v>
      </c>
      <c r="E298" s="20">
        <v>15600</v>
      </c>
      <c r="F298" s="20">
        <v>15600</v>
      </c>
      <c r="G298" s="20">
        <v>15600</v>
      </c>
    </row>
    <row r="299" spans="1:7" ht="32.25" thickBot="1" x14ac:dyDescent="0.25">
      <c r="A299" s="49" t="s">
        <v>175</v>
      </c>
      <c r="B299" s="49" t="s">
        <v>16</v>
      </c>
      <c r="C299" s="49" t="s">
        <v>50</v>
      </c>
      <c r="D299" s="49" t="s">
        <v>18</v>
      </c>
      <c r="E299" s="20">
        <v>38351</v>
      </c>
      <c r="F299" s="20">
        <v>36351</v>
      </c>
      <c r="G299" s="26">
        <v>36351</v>
      </c>
    </row>
    <row r="300" spans="1:7" ht="32.25" thickBot="1" x14ac:dyDescent="0.25">
      <c r="A300" s="49" t="s">
        <v>176</v>
      </c>
      <c r="B300" s="49" t="s">
        <v>16</v>
      </c>
      <c r="C300" s="49" t="s">
        <v>50</v>
      </c>
      <c r="D300" s="49" t="s">
        <v>18</v>
      </c>
      <c r="E300" s="20">
        <v>76</v>
      </c>
      <c r="F300" s="20">
        <v>76</v>
      </c>
      <c r="G300" s="26">
        <v>76</v>
      </c>
    </row>
    <row r="301" spans="1:7" ht="32.25" thickBot="1" x14ac:dyDescent="0.25">
      <c r="A301" s="49" t="s">
        <v>177</v>
      </c>
      <c r="B301" s="49" t="s">
        <v>16</v>
      </c>
      <c r="C301" s="49" t="s">
        <v>50</v>
      </c>
      <c r="D301" s="49" t="s">
        <v>18</v>
      </c>
      <c r="E301" s="20">
        <v>500</v>
      </c>
      <c r="F301" s="20">
        <v>500</v>
      </c>
      <c r="G301" s="26">
        <v>500</v>
      </c>
    </row>
    <row r="302" spans="1:7" ht="32.25" thickBot="1" x14ac:dyDescent="0.25">
      <c r="A302" s="49" t="s">
        <v>179</v>
      </c>
      <c r="B302" s="49" t="s">
        <v>16</v>
      </c>
      <c r="C302" s="49" t="s">
        <v>50</v>
      </c>
      <c r="D302" s="49" t="s">
        <v>18</v>
      </c>
      <c r="E302" s="20">
        <v>16060</v>
      </c>
      <c r="F302" s="20">
        <v>16060</v>
      </c>
      <c r="G302" s="26">
        <v>16060</v>
      </c>
    </row>
    <row r="303" spans="1:7" ht="75.75" customHeight="1" thickBot="1" x14ac:dyDescent="0.25">
      <c r="A303" s="76" t="s">
        <v>213</v>
      </c>
      <c r="B303" s="77"/>
      <c r="C303" s="77"/>
      <c r="D303" s="77"/>
      <c r="E303" s="75">
        <f>SUM(E247:E302)</f>
        <v>852388</v>
      </c>
      <c r="F303" s="75">
        <f>SUM(F247:F302)</f>
        <v>852666</v>
      </c>
      <c r="G303" s="75">
        <f>SUM(G247:G302)</f>
        <v>852666</v>
      </c>
    </row>
    <row r="304" spans="1:7" ht="32.25" thickBot="1" x14ac:dyDescent="0.25">
      <c r="A304" s="18" t="s">
        <v>39</v>
      </c>
      <c r="B304" s="49" t="s">
        <v>16</v>
      </c>
      <c r="C304" s="49" t="s">
        <v>19</v>
      </c>
      <c r="D304" s="49" t="s">
        <v>20</v>
      </c>
      <c r="E304" s="20">
        <v>3200</v>
      </c>
      <c r="F304" s="20">
        <v>3200</v>
      </c>
      <c r="G304" s="20">
        <v>3200</v>
      </c>
    </row>
    <row r="305" spans="1:7" ht="32.25" thickBot="1" x14ac:dyDescent="0.25">
      <c r="A305" s="25" t="s">
        <v>72</v>
      </c>
      <c r="B305" s="25" t="s">
        <v>16</v>
      </c>
      <c r="C305" s="25" t="s">
        <v>19</v>
      </c>
      <c r="D305" s="25" t="s">
        <v>20</v>
      </c>
      <c r="E305" s="26">
        <v>1000</v>
      </c>
      <c r="F305" s="26">
        <v>1000</v>
      </c>
      <c r="G305" s="20">
        <v>1000</v>
      </c>
    </row>
    <row r="306" spans="1:7" ht="32.25" thickBot="1" x14ac:dyDescent="0.25">
      <c r="A306" s="25" t="s">
        <v>101</v>
      </c>
      <c r="B306" s="25" t="s">
        <v>16</v>
      </c>
      <c r="C306" s="25" t="s">
        <v>19</v>
      </c>
      <c r="D306" s="25" t="s">
        <v>20</v>
      </c>
      <c r="E306" s="26">
        <v>4022</v>
      </c>
      <c r="F306" s="26">
        <v>4022</v>
      </c>
      <c r="G306" s="20">
        <v>4022</v>
      </c>
    </row>
    <row r="307" spans="1:7" ht="32.25" thickBot="1" x14ac:dyDescent="0.25">
      <c r="A307" s="25" t="s">
        <v>103</v>
      </c>
      <c r="B307" s="25" t="s">
        <v>16</v>
      </c>
      <c r="C307" s="25" t="s">
        <v>19</v>
      </c>
      <c r="D307" s="25" t="s">
        <v>20</v>
      </c>
      <c r="E307" s="26">
        <v>1060</v>
      </c>
      <c r="F307" s="26">
        <v>1060</v>
      </c>
      <c r="G307" s="20">
        <v>1060</v>
      </c>
    </row>
    <row r="308" spans="1:7" ht="32.25" thickBot="1" x14ac:dyDescent="0.25">
      <c r="A308" s="25" t="s">
        <v>106</v>
      </c>
      <c r="B308" s="25" t="s">
        <v>16</v>
      </c>
      <c r="C308" s="25" t="s">
        <v>19</v>
      </c>
      <c r="D308" s="25" t="s">
        <v>20</v>
      </c>
      <c r="E308" s="26">
        <v>2879</v>
      </c>
      <c r="F308" s="26">
        <v>2879</v>
      </c>
      <c r="G308" s="20">
        <v>2879</v>
      </c>
    </row>
    <row r="309" spans="1:7" ht="32.25" thickBot="1" x14ac:dyDescent="0.25">
      <c r="A309" s="25" t="s">
        <v>149</v>
      </c>
      <c r="B309" s="25" t="s">
        <v>16</v>
      </c>
      <c r="C309" s="25" t="s">
        <v>19</v>
      </c>
      <c r="D309" s="25" t="s">
        <v>20</v>
      </c>
      <c r="E309" s="48">
        <v>600</v>
      </c>
      <c r="F309" s="48">
        <v>600</v>
      </c>
      <c r="G309" s="20">
        <v>600</v>
      </c>
    </row>
    <row r="310" spans="1:7" ht="32.25" thickBot="1" x14ac:dyDescent="0.25">
      <c r="A310" s="49" t="s">
        <v>171</v>
      </c>
      <c r="B310" s="49" t="s">
        <v>16</v>
      </c>
      <c r="C310" s="49" t="s">
        <v>19</v>
      </c>
      <c r="D310" s="49" t="s">
        <v>20</v>
      </c>
      <c r="E310" s="20">
        <v>102</v>
      </c>
      <c r="F310" s="20">
        <v>102</v>
      </c>
      <c r="G310" s="20">
        <v>102</v>
      </c>
    </row>
    <row r="311" spans="1:7" ht="50.25" customHeight="1" thickBot="1" x14ac:dyDescent="0.25">
      <c r="A311" s="59" t="s">
        <v>214</v>
      </c>
      <c r="B311" s="78"/>
      <c r="C311" s="78"/>
      <c r="D311" s="78"/>
      <c r="E311" s="79">
        <f>SUM(E304:E310)</f>
        <v>12863</v>
      </c>
      <c r="F311" s="79">
        <f>SUM(F304:F310)</f>
        <v>12863</v>
      </c>
      <c r="G311" s="79">
        <f>SUM(G304:G310)</f>
        <v>12863</v>
      </c>
    </row>
    <row r="312" spans="1:7" ht="21.75" thickBot="1" x14ac:dyDescent="0.25">
      <c r="A312" s="25" t="s">
        <v>92</v>
      </c>
      <c r="B312" s="25" t="s">
        <v>29</v>
      </c>
      <c r="C312" s="25" t="s">
        <v>93</v>
      </c>
      <c r="D312" s="25" t="s">
        <v>94</v>
      </c>
      <c r="E312" s="26">
        <v>3245</v>
      </c>
      <c r="F312" s="26">
        <v>3245</v>
      </c>
      <c r="G312" s="20">
        <v>3245</v>
      </c>
    </row>
    <row r="313" spans="1:7" ht="26.25" thickBot="1" x14ac:dyDescent="0.25">
      <c r="A313" s="59" t="s">
        <v>215</v>
      </c>
      <c r="B313" s="55"/>
      <c r="C313" s="55"/>
      <c r="D313" s="55"/>
      <c r="E313" s="80">
        <f>E312</f>
        <v>3245</v>
      </c>
      <c r="F313" s="82">
        <f>F312</f>
        <v>3245</v>
      </c>
      <c r="G313" s="81">
        <f>G312</f>
        <v>3245</v>
      </c>
    </row>
    <row r="314" spans="1:7" ht="42.75" thickBot="1" x14ac:dyDescent="0.25">
      <c r="A314" s="49" t="s">
        <v>159</v>
      </c>
      <c r="B314" s="49" t="s">
        <v>29</v>
      </c>
      <c r="C314" s="49" t="s">
        <v>166</v>
      </c>
      <c r="D314" s="49" t="s">
        <v>167</v>
      </c>
      <c r="E314" s="20">
        <v>1</v>
      </c>
      <c r="F314" s="20">
        <v>1</v>
      </c>
      <c r="G314" s="20">
        <v>1</v>
      </c>
    </row>
    <row r="315" spans="1:7" ht="26.25" thickBot="1" x14ac:dyDescent="0.25">
      <c r="A315" s="59" t="s">
        <v>216</v>
      </c>
      <c r="B315" s="55"/>
      <c r="C315" s="55"/>
      <c r="D315" s="55"/>
      <c r="E315" s="80">
        <f>E314</f>
        <v>1</v>
      </c>
      <c r="F315" s="82">
        <f>F314</f>
        <v>1</v>
      </c>
      <c r="G315" s="81">
        <f>G314</f>
        <v>1</v>
      </c>
    </row>
    <row r="316" spans="1:7" ht="32.25" thickBot="1" x14ac:dyDescent="0.25">
      <c r="A316" s="18" t="s">
        <v>39</v>
      </c>
      <c r="B316" s="49" t="s">
        <v>29</v>
      </c>
      <c r="C316" s="49" t="s">
        <v>32</v>
      </c>
      <c r="D316" s="49" t="s">
        <v>33</v>
      </c>
      <c r="E316" s="20">
        <v>1</v>
      </c>
      <c r="F316" s="20">
        <v>1</v>
      </c>
      <c r="G316" s="20">
        <v>1</v>
      </c>
    </row>
    <row r="317" spans="1:7" ht="32.25" thickBot="1" x14ac:dyDescent="0.25">
      <c r="A317" s="49" t="s">
        <v>181</v>
      </c>
      <c r="B317" s="49" t="s">
        <v>29</v>
      </c>
      <c r="C317" s="49" t="s">
        <v>32</v>
      </c>
      <c r="D317" s="49" t="s">
        <v>33</v>
      </c>
      <c r="E317" s="20">
        <v>7</v>
      </c>
      <c r="F317" s="20">
        <v>7</v>
      </c>
      <c r="G317" s="26">
        <v>7</v>
      </c>
    </row>
    <row r="318" spans="1:7" ht="64.5" thickBot="1" x14ac:dyDescent="0.25">
      <c r="A318" s="59" t="s">
        <v>217</v>
      </c>
      <c r="B318" s="78"/>
      <c r="C318" s="78"/>
      <c r="D318" s="78"/>
      <c r="E318" s="80">
        <f>E316+E317</f>
        <v>8</v>
      </c>
      <c r="F318" s="80">
        <f>F316+F317</f>
        <v>8</v>
      </c>
      <c r="G318" s="82">
        <f>G316+G317</f>
        <v>8</v>
      </c>
    </row>
    <row r="319" spans="1:7" ht="42.75" thickBot="1" x14ac:dyDescent="0.25">
      <c r="A319" s="25" t="s">
        <v>142</v>
      </c>
      <c r="B319" s="25" t="s">
        <v>16</v>
      </c>
      <c r="C319" s="25" t="s">
        <v>123</v>
      </c>
      <c r="D319" s="25" t="s">
        <v>124</v>
      </c>
      <c r="E319" s="48">
        <v>7200</v>
      </c>
      <c r="F319" s="48">
        <v>9000</v>
      </c>
      <c r="G319" s="20">
        <v>10800</v>
      </c>
    </row>
    <row r="320" spans="1:7" ht="84.75" customHeight="1" thickBot="1" x14ac:dyDescent="0.25">
      <c r="A320" s="59" t="s">
        <v>218</v>
      </c>
      <c r="B320" s="72"/>
      <c r="C320" s="72"/>
      <c r="D320" s="72"/>
      <c r="E320" s="75">
        <f>E319</f>
        <v>7200</v>
      </c>
      <c r="F320" s="75">
        <f>F319</f>
        <v>9000</v>
      </c>
      <c r="G320" s="75">
        <f>G319</f>
        <v>10800</v>
      </c>
    </row>
    <row r="321" spans="1:7" ht="21.75" thickBot="1" x14ac:dyDescent="0.25">
      <c r="A321" s="25" t="s">
        <v>157</v>
      </c>
      <c r="B321" s="25" t="s">
        <v>16</v>
      </c>
      <c r="C321" s="25" t="s">
        <v>136</v>
      </c>
      <c r="D321" s="25" t="s">
        <v>61</v>
      </c>
      <c r="E321" s="48">
        <v>87750</v>
      </c>
      <c r="F321" s="48">
        <v>87750</v>
      </c>
      <c r="G321" s="20">
        <v>87750</v>
      </c>
    </row>
    <row r="322" spans="1:7" ht="32.25" thickBot="1" x14ac:dyDescent="0.25">
      <c r="A322" s="49" t="s">
        <v>182</v>
      </c>
      <c r="B322" s="49" t="s">
        <v>16</v>
      </c>
      <c r="C322" s="49" t="s">
        <v>136</v>
      </c>
      <c r="D322" s="49" t="s">
        <v>61</v>
      </c>
      <c r="E322" s="20">
        <v>14250</v>
      </c>
      <c r="F322" s="20">
        <v>14250</v>
      </c>
      <c r="G322" s="26">
        <v>14250</v>
      </c>
    </row>
    <row r="323" spans="1:7" ht="43.5" customHeight="1" thickBot="1" x14ac:dyDescent="0.25">
      <c r="A323" s="59" t="s">
        <v>219</v>
      </c>
      <c r="B323" s="72"/>
      <c r="C323" s="72"/>
      <c r="D323" s="72"/>
      <c r="E323" s="75">
        <f>E321+E322</f>
        <v>102000</v>
      </c>
      <c r="F323" s="75">
        <f>F321+F322</f>
        <v>102000</v>
      </c>
      <c r="G323" s="75">
        <f>G321+G322</f>
        <v>102000</v>
      </c>
    </row>
    <row r="324" spans="1:7" ht="63.75" thickBot="1" x14ac:dyDescent="0.25">
      <c r="A324" s="18" t="s">
        <v>37</v>
      </c>
      <c r="B324" s="49" t="s">
        <v>16</v>
      </c>
      <c r="C324" s="49" t="s">
        <v>23</v>
      </c>
      <c r="D324" s="49" t="s">
        <v>24</v>
      </c>
      <c r="E324" s="20">
        <v>112</v>
      </c>
      <c r="F324" s="20">
        <v>112</v>
      </c>
      <c r="G324" s="20">
        <v>112</v>
      </c>
    </row>
    <row r="325" spans="1:7" ht="63.75" thickBot="1" x14ac:dyDescent="0.25">
      <c r="A325" s="18" t="s">
        <v>40</v>
      </c>
      <c r="B325" s="49" t="s">
        <v>16</v>
      </c>
      <c r="C325" s="49" t="s">
        <v>23</v>
      </c>
      <c r="D325" s="49" t="s">
        <v>24</v>
      </c>
      <c r="E325" s="20">
        <v>347</v>
      </c>
      <c r="F325" s="20">
        <v>347</v>
      </c>
      <c r="G325" s="20">
        <v>347</v>
      </c>
    </row>
    <row r="326" spans="1:7" ht="63.75" thickBot="1" x14ac:dyDescent="0.25">
      <c r="A326" s="25" t="s">
        <v>66</v>
      </c>
      <c r="B326" s="25" t="s">
        <v>16</v>
      </c>
      <c r="C326" s="25" t="s">
        <v>23</v>
      </c>
      <c r="D326" s="25" t="s">
        <v>24</v>
      </c>
      <c r="E326" s="26">
        <v>109</v>
      </c>
      <c r="F326" s="26">
        <v>109</v>
      </c>
      <c r="G326" s="20">
        <v>109</v>
      </c>
    </row>
    <row r="327" spans="1:7" ht="63.75" thickBot="1" x14ac:dyDescent="0.25">
      <c r="A327" s="25" t="s">
        <v>69</v>
      </c>
      <c r="B327" s="25" t="s">
        <v>16</v>
      </c>
      <c r="C327" s="25" t="s">
        <v>23</v>
      </c>
      <c r="D327" s="25" t="s">
        <v>24</v>
      </c>
      <c r="E327" s="26">
        <v>135</v>
      </c>
      <c r="F327" s="26">
        <v>135</v>
      </c>
      <c r="G327" s="20">
        <v>135</v>
      </c>
    </row>
    <row r="328" spans="1:7" ht="63.75" thickBot="1" x14ac:dyDescent="0.25">
      <c r="A328" s="25" t="s">
        <v>72</v>
      </c>
      <c r="B328" s="25" t="s">
        <v>16</v>
      </c>
      <c r="C328" s="25" t="s">
        <v>23</v>
      </c>
      <c r="D328" s="25" t="s">
        <v>24</v>
      </c>
      <c r="E328" s="26">
        <v>40</v>
      </c>
      <c r="F328" s="26">
        <v>40</v>
      </c>
      <c r="G328" s="20">
        <v>40</v>
      </c>
    </row>
    <row r="329" spans="1:7" ht="63.75" thickBot="1" x14ac:dyDescent="0.25">
      <c r="A329" s="25" t="s">
        <v>81</v>
      </c>
      <c r="B329" s="25" t="s">
        <v>16</v>
      </c>
      <c r="C329" s="25" t="s">
        <v>23</v>
      </c>
      <c r="D329" s="25" t="s">
        <v>24</v>
      </c>
      <c r="E329" s="26">
        <v>389</v>
      </c>
      <c r="F329" s="26">
        <v>389</v>
      </c>
      <c r="G329" s="20">
        <v>389</v>
      </c>
    </row>
    <row r="330" spans="1:7" ht="63.75" thickBot="1" x14ac:dyDescent="0.25">
      <c r="A330" s="25" t="s">
        <v>87</v>
      </c>
      <c r="B330" s="25" t="s">
        <v>16</v>
      </c>
      <c r="C330" s="25" t="s">
        <v>23</v>
      </c>
      <c r="D330" s="25" t="s">
        <v>24</v>
      </c>
      <c r="E330" s="26">
        <v>806</v>
      </c>
      <c r="F330" s="26">
        <v>806</v>
      </c>
      <c r="G330" s="20">
        <v>806</v>
      </c>
    </row>
    <row r="331" spans="1:7" ht="63.75" thickBot="1" x14ac:dyDescent="0.25">
      <c r="A331" s="25" t="s">
        <v>90</v>
      </c>
      <c r="B331" s="25" t="s">
        <v>16</v>
      </c>
      <c r="C331" s="25" t="s">
        <v>23</v>
      </c>
      <c r="D331" s="25" t="s">
        <v>24</v>
      </c>
      <c r="E331" s="26">
        <v>320</v>
      </c>
      <c r="F331" s="26">
        <v>320</v>
      </c>
      <c r="G331" s="20">
        <v>320</v>
      </c>
    </row>
    <row r="332" spans="1:7" ht="63.75" thickBot="1" x14ac:dyDescent="0.25">
      <c r="A332" s="25" t="s">
        <v>91</v>
      </c>
      <c r="B332" s="25" t="s">
        <v>16</v>
      </c>
      <c r="C332" s="25" t="s">
        <v>23</v>
      </c>
      <c r="D332" s="25" t="s">
        <v>24</v>
      </c>
      <c r="E332" s="26">
        <v>798</v>
      </c>
      <c r="F332" s="26">
        <v>798</v>
      </c>
      <c r="G332" s="20">
        <v>798</v>
      </c>
    </row>
    <row r="333" spans="1:7" ht="63.75" thickBot="1" x14ac:dyDescent="0.25">
      <c r="A333" s="25" t="s">
        <v>101</v>
      </c>
      <c r="B333" s="25" t="s">
        <v>16</v>
      </c>
      <c r="C333" s="25" t="s">
        <v>23</v>
      </c>
      <c r="D333" s="25" t="s">
        <v>24</v>
      </c>
      <c r="E333" s="26">
        <v>680</v>
      </c>
      <c r="F333" s="26">
        <v>680</v>
      </c>
      <c r="G333" s="20">
        <v>680</v>
      </c>
    </row>
    <row r="334" spans="1:7" ht="63.75" thickBot="1" x14ac:dyDescent="0.25">
      <c r="A334" s="25" t="s">
        <v>103</v>
      </c>
      <c r="B334" s="25" t="s">
        <v>16</v>
      </c>
      <c r="C334" s="25" t="s">
        <v>23</v>
      </c>
      <c r="D334" s="25" t="s">
        <v>24</v>
      </c>
      <c r="E334" s="26">
        <v>128</v>
      </c>
      <c r="F334" s="26">
        <v>128</v>
      </c>
      <c r="G334" s="20">
        <v>128</v>
      </c>
    </row>
    <row r="335" spans="1:7" ht="63.75" thickBot="1" x14ac:dyDescent="0.25">
      <c r="A335" s="25" t="s">
        <v>104</v>
      </c>
      <c r="B335" s="25" t="s">
        <v>16</v>
      </c>
      <c r="C335" s="25" t="s">
        <v>23</v>
      </c>
      <c r="D335" s="25" t="s">
        <v>24</v>
      </c>
      <c r="E335" s="26">
        <v>812</v>
      </c>
      <c r="F335" s="26">
        <v>812</v>
      </c>
      <c r="G335" s="20">
        <v>812</v>
      </c>
    </row>
    <row r="336" spans="1:7" ht="63.75" thickBot="1" x14ac:dyDescent="0.25">
      <c r="A336" s="25" t="s">
        <v>105</v>
      </c>
      <c r="B336" s="25" t="s">
        <v>16</v>
      </c>
      <c r="C336" s="25" t="s">
        <v>23</v>
      </c>
      <c r="D336" s="25" t="s">
        <v>24</v>
      </c>
      <c r="E336" s="26">
        <v>187</v>
      </c>
      <c r="F336" s="26">
        <v>187</v>
      </c>
      <c r="G336" s="20">
        <v>187</v>
      </c>
    </row>
    <row r="337" spans="1:7" ht="63.75" thickBot="1" x14ac:dyDescent="0.25">
      <c r="A337" s="25" t="s">
        <v>106</v>
      </c>
      <c r="B337" s="25" t="s">
        <v>16</v>
      </c>
      <c r="C337" s="25" t="s">
        <v>23</v>
      </c>
      <c r="D337" s="25" t="s">
        <v>24</v>
      </c>
      <c r="E337" s="26">
        <v>397</v>
      </c>
      <c r="F337" s="26">
        <v>397</v>
      </c>
      <c r="G337" s="20">
        <v>397</v>
      </c>
    </row>
    <row r="338" spans="1:7" ht="63.75" thickBot="1" x14ac:dyDescent="0.25">
      <c r="A338" s="25" t="s">
        <v>107</v>
      </c>
      <c r="B338" s="25" t="s">
        <v>16</v>
      </c>
      <c r="C338" s="25" t="s">
        <v>23</v>
      </c>
      <c r="D338" s="25" t="s">
        <v>24</v>
      </c>
      <c r="E338" s="26">
        <v>345</v>
      </c>
      <c r="F338" s="26">
        <v>345</v>
      </c>
      <c r="G338" s="20">
        <v>345</v>
      </c>
    </row>
    <row r="339" spans="1:7" ht="63.75" thickBot="1" x14ac:dyDescent="0.25">
      <c r="A339" s="25" t="s">
        <v>115</v>
      </c>
      <c r="B339" s="25" t="s">
        <v>16</v>
      </c>
      <c r="C339" s="25" t="s">
        <v>23</v>
      </c>
      <c r="D339" s="25" t="s">
        <v>24</v>
      </c>
      <c r="E339" s="26">
        <v>497</v>
      </c>
      <c r="F339" s="26">
        <v>497</v>
      </c>
      <c r="G339" s="20">
        <v>497</v>
      </c>
    </row>
    <row r="340" spans="1:7" ht="63.75" thickBot="1" x14ac:dyDescent="0.25">
      <c r="A340" s="25" t="s">
        <v>138</v>
      </c>
      <c r="B340" s="25" t="s">
        <v>16</v>
      </c>
      <c r="C340" s="25" t="s">
        <v>23</v>
      </c>
      <c r="D340" s="25" t="s">
        <v>24</v>
      </c>
      <c r="E340" s="48">
        <v>439</v>
      </c>
      <c r="F340" s="48">
        <v>439</v>
      </c>
      <c r="G340" s="20">
        <v>439</v>
      </c>
    </row>
    <row r="341" spans="1:7" ht="63.75" thickBot="1" x14ac:dyDescent="0.25">
      <c r="A341" s="25" t="s">
        <v>140</v>
      </c>
      <c r="B341" s="25" t="s">
        <v>16</v>
      </c>
      <c r="C341" s="25" t="s">
        <v>23</v>
      </c>
      <c r="D341" s="25" t="s">
        <v>24</v>
      </c>
      <c r="E341" s="48">
        <v>143</v>
      </c>
      <c r="F341" s="48">
        <v>143</v>
      </c>
      <c r="G341" s="20">
        <v>143</v>
      </c>
    </row>
    <row r="342" spans="1:7" ht="63.75" thickBot="1" x14ac:dyDescent="0.25">
      <c r="A342" s="25" t="s">
        <v>146</v>
      </c>
      <c r="B342" s="25" t="s">
        <v>16</v>
      </c>
      <c r="C342" s="25" t="s">
        <v>23</v>
      </c>
      <c r="D342" s="25" t="s">
        <v>24</v>
      </c>
      <c r="E342" s="48">
        <v>101</v>
      </c>
      <c r="F342" s="48">
        <v>101</v>
      </c>
      <c r="G342" s="20">
        <v>101</v>
      </c>
    </row>
    <row r="343" spans="1:7" ht="63.75" thickBot="1" x14ac:dyDescent="0.25">
      <c r="A343" s="25" t="s">
        <v>149</v>
      </c>
      <c r="B343" s="25" t="s">
        <v>16</v>
      </c>
      <c r="C343" s="25" t="s">
        <v>23</v>
      </c>
      <c r="D343" s="25" t="s">
        <v>24</v>
      </c>
      <c r="E343" s="48">
        <v>647</v>
      </c>
      <c r="F343" s="48">
        <v>647</v>
      </c>
      <c r="G343" s="20">
        <v>647</v>
      </c>
    </row>
    <row r="344" spans="1:7" ht="63.75" thickBot="1" x14ac:dyDescent="0.25">
      <c r="A344" s="25" t="s">
        <v>154</v>
      </c>
      <c r="B344" s="25" t="s">
        <v>16</v>
      </c>
      <c r="C344" s="25" t="s">
        <v>23</v>
      </c>
      <c r="D344" s="25" t="s">
        <v>24</v>
      </c>
      <c r="E344" s="48">
        <v>230</v>
      </c>
      <c r="F344" s="48">
        <v>230</v>
      </c>
      <c r="G344" s="20">
        <v>230</v>
      </c>
    </row>
    <row r="345" spans="1:7" ht="63.75" thickBot="1" x14ac:dyDescent="0.25">
      <c r="A345" s="25" t="s">
        <v>156</v>
      </c>
      <c r="B345" s="25" t="s">
        <v>16</v>
      </c>
      <c r="C345" s="25" t="s">
        <v>23</v>
      </c>
      <c r="D345" s="25" t="s">
        <v>24</v>
      </c>
      <c r="E345" s="48">
        <v>130</v>
      </c>
      <c r="F345" s="48">
        <v>130</v>
      </c>
      <c r="G345" s="20">
        <v>130</v>
      </c>
    </row>
    <row r="346" spans="1:7" ht="63.75" thickBot="1" x14ac:dyDescent="0.25">
      <c r="A346" s="49" t="s">
        <v>158</v>
      </c>
      <c r="B346" s="49" t="s">
        <v>16</v>
      </c>
      <c r="C346" s="49" t="s">
        <v>23</v>
      </c>
      <c r="D346" s="49" t="s">
        <v>24</v>
      </c>
      <c r="E346" s="20">
        <v>352</v>
      </c>
      <c r="F346" s="20">
        <v>352</v>
      </c>
      <c r="G346" s="20">
        <v>352</v>
      </c>
    </row>
    <row r="347" spans="1:7" ht="63.75" thickBot="1" x14ac:dyDescent="0.25">
      <c r="A347" s="49" t="s">
        <v>168</v>
      </c>
      <c r="B347" s="49" t="s">
        <v>16</v>
      </c>
      <c r="C347" s="49" t="s">
        <v>23</v>
      </c>
      <c r="D347" s="49" t="s">
        <v>24</v>
      </c>
      <c r="E347" s="20">
        <v>445</v>
      </c>
      <c r="F347" s="20">
        <v>445</v>
      </c>
      <c r="G347" s="20">
        <v>445</v>
      </c>
    </row>
    <row r="348" spans="1:7" ht="63.75" thickBot="1" x14ac:dyDescent="0.25">
      <c r="A348" s="49" t="s">
        <v>171</v>
      </c>
      <c r="B348" s="49" t="s">
        <v>16</v>
      </c>
      <c r="C348" s="49" t="s">
        <v>23</v>
      </c>
      <c r="D348" s="49" t="s">
        <v>24</v>
      </c>
      <c r="E348" s="20">
        <v>144</v>
      </c>
      <c r="F348" s="20">
        <v>144</v>
      </c>
      <c r="G348" s="20">
        <v>144</v>
      </c>
    </row>
    <row r="349" spans="1:7" ht="63.75" thickBot="1" x14ac:dyDescent="0.25">
      <c r="A349" s="49" t="s">
        <v>175</v>
      </c>
      <c r="B349" s="49" t="s">
        <v>16</v>
      </c>
      <c r="C349" s="49" t="s">
        <v>23</v>
      </c>
      <c r="D349" s="49" t="s">
        <v>24</v>
      </c>
      <c r="E349" s="20">
        <v>320</v>
      </c>
      <c r="F349" s="20">
        <v>320</v>
      </c>
      <c r="G349" s="26">
        <v>320</v>
      </c>
    </row>
    <row r="350" spans="1:7" ht="117" customHeight="1" thickBot="1" x14ac:dyDescent="0.25">
      <c r="A350" s="59" t="s">
        <v>220</v>
      </c>
      <c r="B350" s="72"/>
      <c r="C350" s="72"/>
      <c r="D350" s="72"/>
      <c r="E350" s="75">
        <f>SUM(E324:E349)</f>
        <v>9053</v>
      </c>
      <c r="F350" s="75">
        <f>SUM(F324:F349)</f>
        <v>9053</v>
      </c>
      <c r="G350" s="75">
        <f>SUM(G324:G349)</f>
        <v>9053</v>
      </c>
    </row>
    <row r="351" spans="1:7" ht="95.25" thickBot="1" x14ac:dyDescent="0.25">
      <c r="A351" s="25" t="s">
        <v>72</v>
      </c>
      <c r="B351" s="25" t="s">
        <v>16</v>
      </c>
      <c r="C351" s="25" t="s">
        <v>73</v>
      </c>
      <c r="D351" s="25" t="s">
        <v>24</v>
      </c>
      <c r="E351" s="26">
        <v>149</v>
      </c>
      <c r="F351" s="26">
        <v>149</v>
      </c>
      <c r="G351" s="20">
        <v>149</v>
      </c>
    </row>
    <row r="352" spans="1:7" ht="95.25" thickBot="1" x14ac:dyDescent="0.25">
      <c r="A352" s="25" t="s">
        <v>113</v>
      </c>
      <c r="B352" s="25" t="s">
        <v>16</v>
      </c>
      <c r="C352" s="25" t="s">
        <v>73</v>
      </c>
      <c r="D352" s="25" t="s">
        <v>24</v>
      </c>
      <c r="E352" s="26">
        <v>1092</v>
      </c>
      <c r="F352" s="26">
        <v>1092</v>
      </c>
      <c r="G352" s="20">
        <v>1092</v>
      </c>
    </row>
    <row r="353" spans="1:7" ht="95.25" thickBot="1" x14ac:dyDescent="0.25">
      <c r="A353" s="25" t="s">
        <v>114</v>
      </c>
      <c r="B353" s="25" t="s">
        <v>16</v>
      </c>
      <c r="C353" s="25" t="s">
        <v>73</v>
      </c>
      <c r="D353" s="25" t="s">
        <v>24</v>
      </c>
      <c r="E353" s="26">
        <v>2884</v>
      </c>
      <c r="F353" s="26">
        <v>2884</v>
      </c>
      <c r="G353" s="20">
        <v>2884</v>
      </c>
    </row>
    <row r="354" spans="1:7" ht="95.25" thickBot="1" x14ac:dyDescent="0.25">
      <c r="A354" s="25" t="s">
        <v>115</v>
      </c>
      <c r="B354" s="25" t="s">
        <v>16</v>
      </c>
      <c r="C354" s="25" t="s">
        <v>73</v>
      </c>
      <c r="D354" s="25" t="s">
        <v>24</v>
      </c>
      <c r="E354" s="26">
        <v>100</v>
      </c>
      <c r="F354" s="26">
        <v>100</v>
      </c>
      <c r="G354" s="20">
        <v>100</v>
      </c>
    </row>
    <row r="355" spans="1:7" ht="95.25" thickBot="1" x14ac:dyDescent="0.25">
      <c r="A355" s="25" t="s">
        <v>116</v>
      </c>
      <c r="B355" s="25" t="s">
        <v>16</v>
      </c>
      <c r="C355" s="25" t="s">
        <v>73</v>
      </c>
      <c r="D355" s="25" t="s">
        <v>24</v>
      </c>
      <c r="E355" s="26">
        <v>3015</v>
      </c>
      <c r="F355" s="26">
        <v>3015</v>
      </c>
      <c r="G355" s="20">
        <v>3015</v>
      </c>
    </row>
    <row r="356" spans="1:7" ht="95.25" thickBot="1" x14ac:dyDescent="0.25">
      <c r="A356" s="25" t="s">
        <v>140</v>
      </c>
      <c r="B356" s="25" t="s">
        <v>16</v>
      </c>
      <c r="C356" s="25" t="s">
        <v>73</v>
      </c>
      <c r="D356" s="25" t="s">
        <v>24</v>
      </c>
      <c r="E356" s="48">
        <v>110</v>
      </c>
      <c r="F356" s="48">
        <v>110</v>
      </c>
      <c r="G356" s="20">
        <v>110</v>
      </c>
    </row>
    <row r="357" spans="1:7" ht="95.25" thickBot="1" x14ac:dyDescent="0.25">
      <c r="A357" s="25" t="s">
        <v>144</v>
      </c>
      <c r="B357" s="25" t="s">
        <v>16</v>
      </c>
      <c r="C357" s="25" t="s">
        <v>73</v>
      </c>
      <c r="D357" s="25" t="s">
        <v>24</v>
      </c>
      <c r="E357" s="48">
        <v>150</v>
      </c>
      <c r="F357" s="48">
        <v>150</v>
      </c>
      <c r="G357" s="20">
        <v>150</v>
      </c>
    </row>
    <row r="358" spans="1:7" ht="95.25" thickBot="1" x14ac:dyDescent="0.25">
      <c r="A358" s="25" t="s">
        <v>154</v>
      </c>
      <c r="B358" s="25" t="s">
        <v>16</v>
      </c>
      <c r="C358" s="25" t="s">
        <v>73</v>
      </c>
      <c r="D358" s="25" t="s">
        <v>24</v>
      </c>
      <c r="E358" s="48">
        <v>120</v>
      </c>
      <c r="F358" s="48">
        <v>120</v>
      </c>
      <c r="G358" s="20">
        <v>120</v>
      </c>
    </row>
    <row r="359" spans="1:7" ht="172.5" customHeight="1" thickBot="1" x14ac:dyDescent="0.25">
      <c r="A359" s="59" t="s">
        <v>73</v>
      </c>
      <c r="B359" s="72"/>
      <c r="C359" s="72"/>
      <c r="D359" s="72"/>
      <c r="E359" s="75">
        <f>SUM(E351:E358)</f>
        <v>7620</v>
      </c>
      <c r="F359" s="75">
        <f>SUM(F351:F358)</f>
        <v>7620</v>
      </c>
      <c r="G359" s="75">
        <f>SUM(G351:G358)</f>
        <v>7620</v>
      </c>
    </row>
    <row r="360" spans="1:7" ht="53.25" thickBot="1" x14ac:dyDescent="0.25">
      <c r="A360" s="18" t="s">
        <v>46</v>
      </c>
      <c r="B360" s="49" t="s">
        <v>16</v>
      </c>
      <c r="C360" s="49" t="s">
        <v>25</v>
      </c>
      <c r="D360" s="49" t="s">
        <v>26</v>
      </c>
      <c r="E360" s="20">
        <v>250</v>
      </c>
      <c r="F360" s="20">
        <v>250</v>
      </c>
      <c r="G360" s="20">
        <v>250</v>
      </c>
    </row>
    <row r="361" spans="1:7" ht="53.25" thickBot="1" x14ac:dyDescent="0.25">
      <c r="A361" s="25" t="s">
        <v>58</v>
      </c>
      <c r="B361" s="25" t="s">
        <v>16</v>
      </c>
      <c r="C361" s="25" t="s">
        <v>25</v>
      </c>
      <c r="D361" s="25" t="s">
        <v>26</v>
      </c>
      <c r="E361" s="26">
        <v>108</v>
      </c>
      <c r="F361" s="26">
        <v>108</v>
      </c>
      <c r="G361" s="20">
        <v>108</v>
      </c>
    </row>
    <row r="362" spans="1:7" ht="53.25" thickBot="1" x14ac:dyDescent="0.25">
      <c r="A362" s="49" t="s">
        <v>177</v>
      </c>
      <c r="B362" s="49" t="s">
        <v>16</v>
      </c>
      <c r="C362" s="49" t="s">
        <v>25</v>
      </c>
      <c r="D362" s="49" t="s">
        <v>26</v>
      </c>
      <c r="E362" s="20">
        <v>25</v>
      </c>
      <c r="F362" s="20">
        <v>25</v>
      </c>
      <c r="G362" s="26">
        <v>25</v>
      </c>
    </row>
    <row r="363" spans="1:7" ht="99.75" customHeight="1" thickBot="1" x14ac:dyDescent="0.25">
      <c r="A363" s="76" t="s">
        <v>221</v>
      </c>
      <c r="B363" s="77"/>
      <c r="C363" s="77"/>
      <c r="D363" s="77"/>
      <c r="E363" s="75">
        <f>SUM(E360:E362)</f>
        <v>383</v>
      </c>
      <c r="F363" s="75">
        <f>SUM(F360:F362)</f>
        <v>383</v>
      </c>
      <c r="G363" s="75">
        <f>SUM(G360:G362)</f>
        <v>383</v>
      </c>
    </row>
    <row r="364" spans="1:7" ht="42.75" thickBot="1" x14ac:dyDescent="0.25">
      <c r="A364" s="18" t="s">
        <v>37</v>
      </c>
      <c r="B364" s="49" t="s">
        <v>16</v>
      </c>
      <c r="C364" s="49" t="s">
        <v>27</v>
      </c>
      <c r="D364" s="49" t="s">
        <v>28</v>
      </c>
      <c r="E364" s="20">
        <v>15</v>
      </c>
      <c r="F364" s="20">
        <v>15</v>
      </c>
      <c r="G364" s="20">
        <v>15</v>
      </c>
    </row>
    <row r="365" spans="1:7" ht="42.75" thickBot="1" x14ac:dyDescent="0.25">
      <c r="A365" s="18" t="s">
        <v>46</v>
      </c>
      <c r="B365" s="49" t="s">
        <v>16</v>
      </c>
      <c r="C365" s="49" t="s">
        <v>27</v>
      </c>
      <c r="D365" s="49" t="s">
        <v>28</v>
      </c>
      <c r="E365" s="20">
        <v>550</v>
      </c>
      <c r="F365" s="20">
        <v>550</v>
      </c>
      <c r="G365" s="20">
        <v>550</v>
      </c>
    </row>
    <row r="366" spans="1:7" ht="42.75" thickBot="1" x14ac:dyDescent="0.25">
      <c r="A366" s="25" t="s">
        <v>59</v>
      </c>
      <c r="B366" s="25" t="s">
        <v>16</v>
      </c>
      <c r="C366" s="25" t="s">
        <v>27</v>
      </c>
      <c r="D366" s="25" t="s">
        <v>28</v>
      </c>
      <c r="E366" s="26">
        <v>552</v>
      </c>
      <c r="F366" s="26">
        <v>552</v>
      </c>
      <c r="G366" s="20">
        <v>552</v>
      </c>
    </row>
    <row r="367" spans="1:7" ht="42.75" thickBot="1" x14ac:dyDescent="0.25">
      <c r="A367" s="25" t="s">
        <v>65</v>
      </c>
      <c r="B367" s="25" t="s">
        <v>16</v>
      </c>
      <c r="C367" s="25" t="s">
        <v>27</v>
      </c>
      <c r="D367" s="25" t="s">
        <v>28</v>
      </c>
      <c r="E367" s="26">
        <v>502</v>
      </c>
      <c r="F367" s="26">
        <v>502</v>
      </c>
      <c r="G367" s="20">
        <v>502</v>
      </c>
    </row>
    <row r="368" spans="1:7" ht="42.75" thickBot="1" x14ac:dyDescent="0.25">
      <c r="A368" s="25" t="s">
        <v>66</v>
      </c>
      <c r="B368" s="25" t="s">
        <v>16</v>
      </c>
      <c r="C368" s="25" t="s">
        <v>27</v>
      </c>
      <c r="D368" s="25" t="s">
        <v>28</v>
      </c>
      <c r="E368" s="26">
        <v>32</v>
      </c>
      <c r="F368" s="26">
        <v>32</v>
      </c>
      <c r="G368" s="20">
        <v>32</v>
      </c>
    </row>
    <row r="369" spans="1:7" ht="42.75" thickBot="1" x14ac:dyDescent="0.25">
      <c r="A369" s="25" t="s">
        <v>69</v>
      </c>
      <c r="B369" s="25" t="s">
        <v>16</v>
      </c>
      <c r="C369" s="25" t="s">
        <v>27</v>
      </c>
      <c r="D369" s="25" t="s">
        <v>28</v>
      </c>
      <c r="E369" s="26">
        <v>120</v>
      </c>
      <c r="F369" s="26">
        <v>120</v>
      </c>
      <c r="G369" s="20">
        <v>120</v>
      </c>
    </row>
    <row r="370" spans="1:7" ht="42.75" thickBot="1" x14ac:dyDescent="0.25">
      <c r="A370" s="25" t="s">
        <v>72</v>
      </c>
      <c r="B370" s="25" t="s">
        <v>16</v>
      </c>
      <c r="C370" s="25" t="s">
        <v>27</v>
      </c>
      <c r="D370" s="25" t="s">
        <v>28</v>
      </c>
      <c r="E370" s="26">
        <v>40</v>
      </c>
      <c r="F370" s="26">
        <v>40</v>
      </c>
      <c r="G370" s="20">
        <v>40</v>
      </c>
    </row>
    <row r="371" spans="1:7" ht="42.75" thickBot="1" x14ac:dyDescent="0.25">
      <c r="A371" s="25" t="s">
        <v>90</v>
      </c>
      <c r="B371" s="25" t="s">
        <v>16</v>
      </c>
      <c r="C371" s="25" t="s">
        <v>27</v>
      </c>
      <c r="D371" s="25" t="s">
        <v>28</v>
      </c>
      <c r="E371" s="26">
        <v>70</v>
      </c>
      <c r="F371" s="26">
        <v>70</v>
      </c>
      <c r="G371" s="20">
        <v>70</v>
      </c>
    </row>
    <row r="372" spans="1:7" ht="42.75" thickBot="1" x14ac:dyDescent="0.25">
      <c r="A372" s="25" t="s">
        <v>91</v>
      </c>
      <c r="B372" s="25" t="s">
        <v>16</v>
      </c>
      <c r="C372" s="25" t="s">
        <v>27</v>
      </c>
      <c r="D372" s="25" t="s">
        <v>28</v>
      </c>
      <c r="E372" s="26">
        <v>250</v>
      </c>
      <c r="F372" s="26">
        <v>250</v>
      </c>
      <c r="G372" s="20">
        <v>250</v>
      </c>
    </row>
    <row r="373" spans="1:7" ht="42.75" thickBot="1" x14ac:dyDescent="0.25">
      <c r="A373" s="25" t="s">
        <v>97</v>
      </c>
      <c r="B373" s="25" t="s">
        <v>16</v>
      </c>
      <c r="C373" s="25" t="s">
        <v>27</v>
      </c>
      <c r="D373" s="25" t="s">
        <v>28</v>
      </c>
      <c r="E373" s="26">
        <v>1781</v>
      </c>
      <c r="F373" s="26">
        <v>1781</v>
      </c>
      <c r="G373" s="20">
        <v>1781</v>
      </c>
    </row>
    <row r="374" spans="1:7" ht="42.75" thickBot="1" x14ac:dyDescent="0.25">
      <c r="A374" s="25" t="s">
        <v>98</v>
      </c>
      <c r="B374" s="25" t="s">
        <v>16</v>
      </c>
      <c r="C374" s="25" t="s">
        <v>27</v>
      </c>
      <c r="D374" s="25" t="s">
        <v>28</v>
      </c>
      <c r="E374" s="26">
        <v>733</v>
      </c>
      <c r="F374" s="26">
        <v>733</v>
      </c>
      <c r="G374" s="20">
        <v>733</v>
      </c>
    </row>
    <row r="375" spans="1:7" ht="42.75" thickBot="1" x14ac:dyDescent="0.25">
      <c r="A375" s="25" t="s">
        <v>99</v>
      </c>
      <c r="B375" s="25" t="s">
        <v>16</v>
      </c>
      <c r="C375" s="25" t="s">
        <v>27</v>
      </c>
      <c r="D375" s="25" t="s">
        <v>28</v>
      </c>
      <c r="E375" s="26">
        <v>920</v>
      </c>
      <c r="F375" s="26">
        <v>920</v>
      </c>
      <c r="G375" s="20">
        <v>920</v>
      </c>
    </row>
    <row r="376" spans="1:7" ht="42.75" thickBot="1" x14ac:dyDescent="0.25">
      <c r="A376" s="25" t="s">
        <v>101</v>
      </c>
      <c r="B376" s="25" t="s">
        <v>16</v>
      </c>
      <c r="C376" s="25" t="s">
        <v>27</v>
      </c>
      <c r="D376" s="25" t="s">
        <v>28</v>
      </c>
      <c r="E376" s="26">
        <v>380</v>
      </c>
      <c r="F376" s="26">
        <v>380</v>
      </c>
      <c r="G376" s="20">
        <v>380</v>
      </c>
    </row>
    <row r="377" spans="1:7" ht="42.75" thickBot="1" x14ac:dyDescent="0.25">
      <c r="A377" s="25" t="s">
        <v>103</v>
      </c>
      <c r="B377" s="25" t="s">
        <v>16</v>
      </c>
      <c r="C377" s="25" t="s">
        <v>27</v>
      </c>
      <c r="D377" s="25" t="s">
        <v>28</v>
      </c>
      <c r="E377" s="26">
        <v>409</v>
      </c>
      <c r="F377" s="26">
        <v>409</v>
      </c>
      <c r="G377" s="20">
        <v>409</v>
      </c>
    </row>
    <row r="378" spans="1:7" ht="42.75" thickBot="1" x14ac:dyDescent="0.25">
      <c r="A378" s="25" t="s">
        <v>104</v>
      </c>
      <c r="B378" s="25" t="s">
        <v>16</v>
      </c>
      <c r="C378" s="25" t="s">
        <v>27</v>
      </c>
      <c r="D378" s="25" t="s">
        <v>28</v>
      </c>
      <c r="E378" s="26">
        <v>25</v>
      </c>
      <c r="F378" s="26">
        <v>25</v>
      </c>
      <c r="G378" s="20">
        <v>25</v>
      </c>
    </row>
    <row r="379" spans="1:7" ht="42.75" thickBot="1" x14ac:dyDescent="0.25">
      <c r="A379" s="25" t="s">
        <v>105</v>
      </c>
      <c r="B379" s="25" t="s">
        <v>16</v>
      </c>
      <c r="C379" s="25" t="s">
        <v>27</v>
      </c>
      <c r="D379" s="25" t="s">
        <v>28</v>
      </c>
      <c r="E379" s="26">
        <v>18</v>
      </c>
      <c r="F379" s="26">
        <v>18</v>
      </c>
      <c r="G379" s="20">
        <v>18</v>
      </c>
    </row>
    <row r="380" spans="1:7" ht="42.75" thickBot="1" x14ac:dyDescent="0.25">
      <c r="A380" s="25" t="s">
        <v>106</v>
      </c>
      <c r="B380" s="25" t="s">
        <v>16</v>
      </c>
      <c r="C380" s="25" t="s">
        <v>27</v>
      </c>
      <c r="D380" s="25" t="s">
        <v>28</v>
      </c>
      <c r="E380" s="26">
        <v>60</v>
      </c>
      <c r="F380" s="26">
        <v>60</v>
      </c>
      <c r="G380" s="20">
        <v>60</v>
      </c>
    </row>
    <row r="381" spans="1:7" ht="42.75" thickBot="1" x14ac:dyDescent="0.25">
      <c r="A381" s="25" t="s">
        <v>107</v>
      </c>
      <c r="B381" s="25" t="s">
        <v>16</v>
      </c>
      <c r="C381" s="25" t="s">
        <v>27</v>
      </c>
      <c r="D381" s="25" t="s">
        <v>28</v>
      </c>
      <c r="E381" s="26">
        <v>17</v>
      </c>
      <c r="F381" s="26">
        <v>17</v>
      </c>
      <c r="G381" s="20">
        <v>17</v>
      </c>
    </row>
    <row r="382" spans="1:7" ht="42.75" thickBot="1" x14ac:dyDescent="0.25">
      <c r="A382" s="25" t="s">
        <v>140</v>
      </c>
      <c r="B382" s="25" t="s">
        <v>16</v>
      </c>
      <c r="C382" s="25" t="s">
        <v>27</v>
      </c>
      <c r="D382" s="25" t="s">
        <v>28</v>
      </c>
      <c r="E382" s="48">
        <v>100</v>
      </c>
      <c r="F382" s="48">
        <v>100</v>
      </c>
      <c r="G382" s="20">
        <v>100</v>
      </c>
    </row>
    <row r="383" spans="1:7" ht="42.75" thickBot="1" x14ac:dyDescent="0.25">
      <c r="A383" s="25" t="s">
        <v>143</v>
      </c>
      <c r="B383" s="25" t="s">
        <v>16</v>
      </c>
      <c r="C383" s="25" t="s">
        <v>27</v>
      </c>
      <c r="D383" s="25" t="s">
        <v>28</v>
      </c>
      <c r="E383" s="48">
        <v>160</v>
      </c>
      <c r="F383" s="48">
        <v>160</v>
      </c>
      <c r="G383" s="20">
        <v>160</v>
      </c>
    </row>
    <row r="384" spans="1:7" ht="42.75" thickBot="1" x14ac:dyDescent="0.25">
      <c r="A384" s="25" t="s">
        <v>144</v>
      </c>
      <c r="B384" s="25" t="s">
        <v>16</v>
      </c>
      <c r="C384" s="25" t="s">
        <v>27</v>
      </c>
      <c r="D384" s="25" t="s">
        <v>28</v>
      </c>
      <c r="E384" s="48">
        <v>35</v>
      </c>
      <c r="F384" s="48">
        <v>35</v>
      </c>
      <c r="G384" s="20">
        <v>35</v>
      </c>
    </row>
    <row r="385" spans="1:7" ht="42.75" thickBot="1" x14ac:dyDescent="0.25">
      <c r="A385" s="25" t="s">
        <v>146</v>
      </c>
      <c r="B385" s="25" t="s">
        <v>16</v>
      </c>
      <c r="C385" s="25" t="s">
        <v>27</v>
      </c>
      <c r="D385" s="25" t="s">
        <v>28</v>
      </c>
      <c r="E385" s="48">
        <v>28</v>
      </c>
      <c r="F385" s="48">
        <v>28</v>
      </c>
      <c r="G385" s="20">
        <v>28</v>
      </c>
    </row>
    <row r="386" spans="1:7" ht="42.75" thickBot="1" x14ac:dyDescent="0.25">
      <c r="A386" s="25" t="s">
        <v>147</v>
      </c>
      <c r="B386" s="25" t="s">
        <v>16</v>
      </c>
      <c r="C386" s="25" t="s">
        <v>27</v>
      </c>
      <c r="D386" s="25" t="s">
        <v>28</v>
      </c>
      <c r="E386" s="48">
        <v>210</v>
      </c>
      <c r="F386" s="48">
        <v>210</v>
      </c>
      <c r="G386" s="20">
        <v>210</v>
      </c>
    </row>
    <row r="387" spans="1:7" ht="42.75" thickBot="1" x14ac:dyDescent="0.25">
      <c r="A387" s="25" t="s">
        <v>149</v>
      </c>
      <c r="B387" s="25" t="s">
        <v>16</v>
      </c>
      <c r="C387" s="25" t="s">
        <v>27</v>
      </c>
      <c r="D387" s="25" t="s">
        <v>28</v>
      </c>
      <c r="E387" s="48">
        <v>150</v>
      </c>
      <c r="F387" s="48">
        <v>150</v>
      </c>
      <c r="G387" s="20">
        <v>150</v>
      </c>
    </row>
    <row r="388" spans="1:7" ht="42.75" thickBot="1" x14ac:dyDescent="0.25">
      <c r="A388" s="25" t="s">
        <v>154</v>
      </c>
      <c r="B388" s="25" t="s">
        <v>16</v>
      </c>
      <c r="C388" s="25" t="s">
        <v>27</v>
      </c>
      <c r="D388" s="25" t="s">
        <v>28</v>
      </c>
      <c r="E388" s="48">
        <v>30</v>
      </c>
      <c r="F388" s="48">
        <v>30</v>
      </c>
      <c r="G388" s="20">
        <v>30</v>
      </c>
    </row>
    <row r="389" spans="1:7" ht="42.75" thickBot="1" x14ac:dyDescent="0.25">
      <c r="A389" s="25" t="s">
        <v>156</v>
      </c>
      <c r="B389" s="25" t="s">
        <v>16</v>
      </c>
      <c r="C389" s="25" t="s">
        <v>27</v>
      </c>
      <c r="D389" s="25" t="s">
        <v>28</v>
      </c>
      <c r="E389" s="48">
        <v>120</v>
      </c>
      <c r="F389" s="48">
        <v>120</v>
      </c>
      <c r="G389" s="20">
        <v>120</v>
      </c>
    </row>
    <row r="390" spans="1:7" ht="42.75" thickBot="1" x14ac:dyDescent="0.25">
      <c r="A390" s="49" t="s">
        <v>158</v>
      </c>
      <c r="B390" s="49" t="s">
        <v>16</v>
      </c>
      <c r="C390" s="49" t="s">
        <v>27</v>
      </c>
      <c r="D390" s="49" t="s">
        <v>28</v>
      </c>
      <c r="E390" s="20">
        <v>650</v>
      </c>
      <c r="F390" s="20">
        <v>650</v>
      </c>
      <c r="G390" s="20">
        <v>650</v>
      </c>
    </row>
    <row r="391" spans="1:7" ht="42.75" thickBot="1" x14ac:dyDescent="0.25">
      <c r="A391" s="49" t="s">
        <v>168</v>
      </c>
      <c r="B391" s="49" t="s">
        <v>16</v>
      </c>
      <c r="C391" s="49" t="s">
        <v>27</v>
      </c>
      <c r="D391" s="49" t="s">
        <v>28</v>
      </c>
      <c r="E391" s="20">
        <v>90</v>
      </c>
      <c r="F391" s="20">
        <v>90</v>
      </c>
      <c r="G391" s="20">
        <v>90</v>
      </c>
    </row>
    <row r="392" spans="1:7" ht="42.75" thickBot="1" x14ac:dyDescent="0.25">
      <c r="A392" s="49" t="s">
        <v>170</v>
      </c>
      <c r="B392" s="49" t="s">
        <v>16</v>
      </c>
      <c r="C392" s="49" t="s">
        <v>27</v>
      </c>
      <c r="D392" s="49" t="s">
        <v>28</v>
      </c>
      <c r="E392" s="20">
        <v>325</v>
      </c>
      <c r="F392" s="20">
        <v>325</v>
      </c>
      <c r="G392" s="20">
        <v>325</v>
      </c>
    </row>
    <row r="393" spans="1:7" ht="42.75" thickBot="1" x14ac:dyDescent="0.25">
      <c r="A393" s="49" t="s">
        <v>171</v>
      </c>
      <c r="B393" s="49" t="s">
        <v>16</v>
      </c>
      <c r="C393" s="49" t="s">
        <v>27</v>
      </c>
      <c r="D393" s="49" t="s">
        <v>28</v>
      </c>
      <c r="E393" s="20">
        <v>20</v>
      </c>
      <c r="F393" s="20">
        <v>20</v>
      </c>
      <c r="G393" s="20">
        <v>20</v>
      </c>
    </row>
    <row r="394" spans="1:7" ht="42.75" thickBot="1" x14ac:dyDescent="0.25">
      <c r="A394" s="18" t="s">
        <v>172</v>
      </c>
      <c r="B394" s="49" t="s">
        <v>16</v>
      </c>
      <c r="C394" s="49" t="s">
        <v>27</v>
      </c>
      <c r="D394" s="49" t="s">
        <v>28</v>
      </c>
      <c r="E394" s="20">
        <v>50</v>
      </c>
      <c r="F394" s="20">
        <v>50</v>
      </c>
      <c r="G394" s="20">
        <v>50</v>
      </c>
    </row>
    <row r="395" spans="1:7" ht="42.75" thickBot="1" x14ac:dyDescent="0.25">
      <c r="A395" s="49" t="s">
        <v>173</v>
      </c>
      <c r="B395" s="49" t="s">
        <v>16</v>
      </c>
      <c r="C395" s="49" t="s">
        <v>27</v>
      </c>
      <c r="D395" s="49" t="s">
        <v>28</v>
      </c>
      <c r="E395" s="20">
        <v>263</v>
      </c>
      <c r="F395" s="20">
        <v>263</v>
      </c>
      <c r="G395" s="20">
        <v>263</v>
      </c>
    </row>
    <row r="396" spans="1:7" ht="42.75" thickBot="1" x14ac:dyDescent="0.25">
      <c r="A396" s="49" t="s">
        <v>176</v>
      </c>
      <c r="B396" s="49" t="s">
        <v>16</v>
      </c>
      <c r="C396" s="49" t="s">
        <v>27</v>
      </c>
      <c r="D396" s="49" t="s">
        <v>28</v>
      </c>
      <c r="E396" s="20">
        <v>631</v>
      </c>
      <c r="F396" s="20">
        <v>631</v>
      </c>
      <c r="G396" s="26">
        <v>631</v>
      </c>
    </row>
    <row r="397" spans="1:7" ht="42.75" thickBot="1" x14ac:dyDescent="0.25">
      <c r="A397" s="49" t="s">
        <v>177</v>
      </c>
      <c r="B397" s="49" t="s">
        <v>16</v>
      </c>
      <c r="C397" s="49" t="s">
        <v>27</v>
      </c>
      <c r="D397" s="49" t="s">
        <v>28</v>
      </c>
      <c r="E397" s="20">
        <v>1913</v>
      </c>
      <c r="F397" s="20">
        <v>1913</v>
      </c>
      <c r="G397" s="26">
        <v>1913</v>
      </c>
    </row>
    <row r="398" spans="1:7" ht="93.75" customHeight="1" thickBot="1" x14ac:dyDescent="0.25">
      <c r="A398" s="59" t="s">
        <v>222</v>
      </c>
      <c r="B398" s="72"/>
      <c r="C398" s="72"/>
      <c r="D398" s="72"/>
      <c r="E398" s="75">
        <f>SUM(E364:E397)</f>
        <v>11249</v>
      </c>
      <c r="F398" s="75">
        <f>SUM(F364:F397)</f>
        <v>11249</v>
      </c>
      <c r="G398" s="75">
        <f>SUM(G364:G397)</f>
        <v>11249</v>
      </c>
    </row>
    <row r="399" spans="1:7" ht="63.75" thickBot="1" x14ac:dyDescent="0.25">
      <c r="A399" s="25" t="s">
        <v>83</v>
      </c>
      <c r="B399" s="25" t="s">
        <v>16</v>
      </c>
      <c r="C399" s="25" t="s">
        <v>84</v>
      </c>
      <c r="D399" s="25" t="s">
        <v>28</v>
      </c>
      <c r="E399" s="26">
        <v>60</v>
      </c>
      <c r="F399" s="26">
        <v>60</v>
      </c>
      <c r="G399" s="20">
        <v>60</v>
      </c>
    </row>
    <row r="400" spans="1:7" ht="63.75" thickBot="1" x14ac:dyDescent="0.25">
      <c r="A400" s="25" t="s">
        <v>85</v>
      </c>
      <c r="B400" s="25" t="s">
        <v>16</v>
      </c>
      <c r="C400" s="25" t="s">
        <v>84</v>
      </c>
      <c r="D400" s="25" t="s">
        <v>28</v>
      </c>
      <c r="E400" s="26">
        <v>50</v>
      </c>
      <c r="F400" s="26">
        <v>40</v>
      </c>
      <c r="G400" s="20">
        <v>40</v>
      </c>
    </row>
    <row r="401" spans="1:7" ht="63.75" thickBot="1" x14ac:dyDescent="0.25">
      <c r="A401" s="25" t="s">
        <v>86</v>
      </c>
      <c r="B401" s="25" t="s">
        <v>16</v>
      </c>
      <c r="C401" s="25" t="s">
        <v>84</v>
      </c>
      <c r="D401" s="25" t="s">
        <v>28</v>
      </c>
      <c r="E401" s="26">
        <v>120</v>
      </c>
      <c r="F401" s="26">
        <v>120</v>
      </c>
      <c r="G401" s="20">
        <v>120</v>
      </c>
    </row>
    <row r="402" spans="1:7" ht="121.5" customHeight="1" thickBot="1" x14ac:dyDescent="0.25">
      <c r="A402" s="59" t="s">
        <v>243</v>
      </c>
      <c r="B402" s="72"/>
      <c r="C402" s="72"/>
      <c r="D402" s="72"/>
      <c r="E402" s="75">
        <f>SUM(E399:E401)</f>
        <v>230</v>
      </c>
      <c r="F402" s="75">
        <f>SUM(F399:F401)</f>
        <v>220</v>
      </c>
      <c r="G402" s="75">
        <f>SUM(G399:G401)</f>
        <v>220</v>
      </c>
    </row>
    <row r="403" spans="1:7" ht="74.25" thickBot="1" x14ac:dyDescent="0.25">
      <c r="A403" s="25" t="s">
        <v>59</v>
      </c>
      <c r="B403" s="25" t="s">
        <v>16</v>
      </c>
      <c r="C403" s="25" t="s">
        <v>62</v>
      </c>
      <c r="D403" s="25" t="s">
        <v>28</v>
      </c>
      <c r="E403" s="26">
        <v>295</v>
      </c>
      <c r="F403" s="26">
        <v>295</v>
      </c>
      <c r="G403" s="20">
        <v>295</v>
      </c>
    </row>
    <row r="404" spans="1:7" ht="74.25" thickBot="1" x14ac:dyDescent="0.25">
      <c r="A404" s="25" t="s">
        <v>103</v>
      </c>
      <c r="B404" s="25" t="s">
        <v>16</v>
      </c>
      <c r="C404" s="25" t="s">
        <v>62</v>
      </c>
      <c r="D404" s="25" t="s">
        <v>28</v>
      </c>
      <c r="E404" s="26">
        <v>34</v>
      </c>
      <c r="F404" s="26">
        <v>34</v>
      </c>
      <c r="G404" s="20">
        <v>34</v>
      </c>
    </row>
    <row r="405" spans="1:7" ht="74.25" thickBot="1" x14ac:dyDescent="0.25">
      <c r="A405" s="25" t="s">
        <v>149</v>
      </c>
      <c r="B405" s="25" t="s">
        <v>16</v>
      </c>
      <c r="C405" s="25" t="s">
        <v>62</v>
      </c>
      <c r="D405" s="25" t="s">
        <v>28</v>
      </c>
      <c r="E405" s="48">
        <v>55</v>
      </c>
      <c r="F405" s="48">
        <v>55</v>
      </c>
      <c r="G405" s="20">
        <v>55</v>
      </c>
    </row>
    <row r="406" spans="1:7" ht="149.25" customHeight="1" thickBot="1" x14ac:dyDescent="0.25">
      <c r="A406" s="59" t="s">
        <v>199</v>
      </c>
      <c r="B406" s="72"/>
      <c r="C406" s="72"/>
      <c r="D406" s="72"/>
      <c r="E406" s="75">
        <f>SUM(E403:E405)</f>
        <v>384</v>
      </c>
      <c r="F406" s="75">
        <f>SUM(F403:F405)</f>
        <v>384</v>
      </c>
      <c r="G406" s="75">
        <f>SUM(G403:G405)</f>
        <v>384</v>
      </c>
    </row>
    <row r="407" spans="1:7" ht="53.25" thickBot="1" x14ac:dyDescent="0.25">
      <c r="A407" s="25" t="s">
        <v>108</v>
      </c>
      <c r="B407" s="25" t="s">
        <v>16</v>
      </c>
      <c r="C407" s="25" t="s">
        <v>109</v>
      </c>
      <c r="D407" s="25" t="s">
        <v>26</v>
      </c>
      <c r="E407" s="26">
        <v>325</v>
      </c>
      <c r="F407" s="26">
        <v>325</v>
      </c>
      <c r="G407" s="20">
        <v>325</v>
      </c>
    </row>
    <row r="408" spans="1:7" ht="53.25" thickBot="1" x14ac:dyDescent="0.25">
      <c r="A408" s="25" t="s">
        <v>111</v>
      </c>
      <c r="B408" s="25" t="s">
        <v>16</v>
      </c>
      <c r="C408" s="25" t="s">
        <v>109</v>
      </c>
      <c r="D408" s="25" t="s">
        <v>26</v>
      </c>
      <c r="E408" s="26">
        <v>80</v>
      </c>
      <c r="F408" s="26">
        <v>80</v>
      </c>
      <c r="G408" s="20">
        <v>80</v>
      </c>
    </row>
    <row r="409" spans="1:7" ht="53.25" thickBot="1" x14ac:dyDescent="0.25">
      <c r="A409" s="25" t="s">
        <v>112</v>
      </c>
      <c r="B409" s="25" t="s">
        <v>16</v>
      </c>
      <c r="C409" s="25" t="s">
        <v>109</v>
      </c>
      <c r="D409" s="25" t="s">
        <v>26</v>
      </c>
      <c r="E409" s="26">
        <v>212</v>
      </c>
      <c r="F409" s="26">
        <v>212</v>
      </c>
      <c r="G409" s="20">
        <v>212</v>
      </c>
    </row>
    <row r="410" spans="1:7" ht="53.25" thickBot="1" x14ac:dyDescent="0.25">
      <c r="A410" s="25" t="s">
        <v>149</v>
      </c>
      <c r="B410" s="25" t="s">
        <v>16</v>
      </c>
      <c r="C410" s="25" t="s">
        <v>109</v>
      </c>
      <c r="D410" s="25" t="s">
        <v>26</v>
      </c>
      <c r="E410" s="48">
        <v>12</v>
      </c>
      <c r="F410" s="48">
        <v>12</v>
      </c>
      <c r="G410" s="20">
        <v>12</v>
      </c>
    </row>
    <row r="411" spans="1:7" ht="102" customHeight="1" thickBot="1" x14ac:dyDescent="0.25">
      <c r="A411" s="59" t="s">
        <v>109</v>
      </c>
      <c r="B411" s="72"/>
      <c r="C411" s="72"/>
      <c r="D411" s="72"/>
      <c r="E411" s="75">
        <f>SUM(E407:E410)</f>
        <v>629</v>
      </c>
      <c r="F411" s="75">
        <f>SUM(F407:F410)</f>
        <v>629</v>
      </c>
      <c r="G411" s="75">
        <f>SUM(G407:G410)</f>
        <v>629</v>
      </c>
    </row>
    <row r="412" spans="1:7" ht="53.25" thickBot="1" x14ac:dyDescent="0.25">
      <c r="A412" s="25" t="s">
        <v>99</v>
      </c>
      <c r="B412" s="25" t="s">
        <v>16</v>
      </c>
      <c r="C412" s="25" t="s">
        <v>100</v>
      </c>
      <c r="D412" s="25" t="s">
        <v>28</v>
      </c>
      <c r="E412" s="26">
        <v>300</v>
      </c>
      <c r="F412" s="26">
        <v>300</v>
      </c>
      <c r="G412" s="20">
        <v>300</v>
      </c>
    </row>
    <row r="413" spans="1:7" ht="53.25" thickBot="1" x14ac:dyDescent="0.25">
      <c r="A413" s="25" t="s">
        <v>104</v>
      </c>
      <c r="B413" s="25" t="s">
        <v>16</v>
      </c>
      <c r="C413" s="25" t="s">
        <v>100</v>
      </c>
      <c r="D413" s="25" t="s">
        <v>28</v>
      </c>
      <c r="E413" s="26">
        <v>59</v>
      </c>
      <c r="F413" s="26">
        <v>59</v>
      </c>
      <c r="G413" s="20">
        <v>59</v>
      </c>
    </row>
    <row r="414" spans="1:7" ht="53.25" thickBot="1" x14ac:dyDescent="0.25">
      <c r="A414" s="25" t="s">
        <v>105</v>
      </c>
      <c r="B414" s="25" t="s">
        <v>16</v>
      </c>
      <c r="C414" s="25" t="s">
        <v>100</v>
      </c>
      <c r="D414" s="25" t="s">
        <v>28</v>
      </c>
      <c r="E414" s="26">
        <v>89</v>
      </c>
      <c r="F414" s="26">
        <v>89</v>
      </c>
      <c r="G414" s="20">
        <v>89</v>
      </c>
    </row>
    <row r="415" spans="1:7" ht="53.25" thickBot="1" x14ac:dyDescent="0.25">
      <c r="A415" s="25" t="s">
        <v>108</v>
      </c>
      <c r="B415" s="25" t="s">
        <v>16</v>
      </c>
      <c r="C415" s="25" t="s">
        <v>100</v>
      </c>
      <c r="D415" s="25" t="s">
        <v>28</v>
      </c>
      <c r="E415" s="26">
        <v>512</v>
      </c>
      <c r="F415" s="26">
        <v>512</v>
      </c>
      <c r="G415" s="20">
        <v>512</v>
      </c>
    </row>
    <row r="416" spans="1:7" ht="53.25" thickBot="1" x14ac:dyDescent="0.25">
      <c r="A416" s="25" t="s">
        <v>110</v>
      </c>
      <c r="B416" s="25" t="s">
        <v>16</v>
      </c>
      <c r="C416" s="25" t="s">
        <v>100</v>
      </c>
      <c r="D416" s="25" t="s">
        <v>28</v>
      </c>
      <c r="E416" s="26">
        <v>740</v>
      </c>
      <c r="F416" s="26">
        <v>740</v>
      </c>
      <c r="G416" s="20">
        <v>740</v>
      </c>
    </row>
    <row r="417" spans="1:7" ht="53.25" thickBot="1" x14ac:dyDescent="0.25">
      <c r="A417" s="25" t="s">
        <v>111</v>
      </c>
      <c r="B417" s="25" t="s">
        <v>16</v>
      </c>
      <c r="C417" s="25" t="s">
        <v>100</v>
      </c>
      <c r="D417" s="25" t="s">
        <v>28</v>
      </c>
      <c r="E417" s="26">
        <v>535</v>
      </c>
      <c r="F417" s="26">
        <v>535</v>
      </c>
      <c r="G417" s="20">
        <v>535</v>
      </c>
    </row>
    <row r="418" spans="1:7" ht="53.25" thickBot="1" x14ac:dyDescent="0.25">
      <c r="A418" s="25" t="s">
        <v>112</v>
      </c>
      <c r="B418" s="25" t="s">
        <v>16</v>
      </c>
      <c r="C418" s="25" t="s">
        <v>100</v>
      </c>
      <c r="D418" s="25" t="s">
        <v>28</v>
      </c>
      <c r="E418" s="26">
        <v>986</v>
      </c>
      <c r="F418" s="26">
        <v>986</v>
      </c>
      <c r="G418" s="20">
        <v>986</v>
      </c>
    </row>
    <row r="419" spans="1:7" ht="53.25" thickBot="1" x14ac:dyDescent="0.25">
      <c r="A419" s="25" t="s">
        <v>138</v>
      </c>
      <c r="B419" s="25" t="s">
        <v>16</v>
      </c>
      <c r="C419" s="25" t="s">
        <v>100</v>
      </c>
      <c r="D419" s="25" t="s">
        <v>28</v>
      </c>
      <c r="E419" s="48">
        <v>130</v>
      </c>
      <c r="F419" s="48">
        <v>130</v>
      </c>
      <c r="G419" s="20">
        <v>130</v>
      </c>
    </row>
    <row r="420" spans="1:7" ht="53.25" thickBot="1" x14ac:dyDescent="0.25">
      <c r="A420" s="25" t="s">
        <v>149</v>
      </c>
      <c r="B420" s="25" t="s">
        <v>16</v>
      </c>
      <c r="C420" s="25" t="s">
        <v>100</v>
      </c>
      <c r="D420" s="25" t="s">
        <v>28</v>
      </c>
      <c r="E420" s="48">
        <v>63</v>
      </c>
      <c r="F420" s="48">
        <v>63</v>
      </c>
      <c r="G420" s="20">
        <v>63</v>
      </c>
    </row>
    <row r="421" spans="1:7" ht="53.25" thickBot="1" x14ac:dyDescent="0.25">
      <c r="A421" s="49" t="s">
        <v>179</v>
      </c>
      <c r="B421" s="49" t="s">
        <v>16</v>
      </c>
      <c r="C421" s="49" t="s">
        <v>100</v>
      </c>
      <c r="D421" s="49" t="s">
        <v>28</v>
      </c>
      <c r="E421" s="20">
        <v>480</v>
      </c>
      <c r="F421" s="20">
        <v>480</v>
      </c>
      <c r="G421" s="26">
        <v>480</v>
      </c>
    </row>
    <row r="422" spans="1:7" ht="108.75" customHeight="1" thickBot="1" x14ac:dyDescent="0.25">
      <c r="A422" s="59" t="s">
        <v>223</v>
      </c>
      <c r="B422" s="72"/>
      <c r="C422" s="72"/>
      <c r="D422" s="72"/>
      <c r="E422" s="75">
        <f>SUM(E412:E421)</f>
        <v>3894</v>
      </c>
      <c r="F422" s="75">
        <f>SUM(F412:F421)</f>
        <v>3894</v>
      </c>
      <c r="G422" s="75">
        <f>SUM(G412:G421)</f>
        <v>3894</v>
      </c>
    </row>
    <row r="423" spans="1:7" ht="63.75" thickBot="1" x14ac:dyDescent="0.25">
      <c r="A423" s="25" t="s">
        <v>72</v>
      </c>
      <c r="B423" s="25" t="s">
        <v>16</v>
      </c>
      <c r="C423" s="25" t="s">
        <v>75</v>
      </c>
      <c r="D423" s="25" t="s">
        <v>26</v>
      </c>
      <c r="E423" s="26">
        <v>57</v>
      </c>
      <c r="F423" s="26">
        <v>57</v>
      </c>
      <c r="G423" s="20">
        <v>57</v>
      </c>
    </row>
    <row r="424" spans="1:7" ht="63.75" thickBot="1" x14ac:dyDescent="0.25">
      <c r="A424" s="25" t="s">
        <v>111</v>
      </c>
      <c r="B424" s="25" t="s">
        <v>16</v>
      </c>
      <c r="C424" s="25" t="s">
        <v>75</v>
      </c>
      <c r="D424" s="25" t="s">
        <v>26</v>
      </c>
      <c r="E424" s="26">
        <v>94</v>
      </c>
      <c r="F424" s="26">
        <v>94</v>
      </c>
      <c r="G424" s="20">
        <v>94</v>
      </c>
    </row>
    <row r="425" spans="1:7" ht="63.75" thickBot="1" x14ac:dyDescent="0.25">
      <c r="A425" s="25" t="s">
        <v>112</v>
      </c>
      <c r="B425" s="25" t="s">
        <v>16</v>
      </c>
      <c r="C425" s="25" t="s">
        <v>75</v>
      </c>
      <c r="D425" s="25" t="s">
        <v>26</v>
      </c>
      <c r="E425" s="26">
        <v>176</v>
      </c>
      <c r="F425" s="26">
        <v>176</v>
      </c>
      <c r="G425" s="20">
        <v>176</v>
      </c>
    </row>
    <row r="426" spans="1:7" ht="63.75" thickBot="1" x14ac:dyDescent="0.25">
      <c r="A426" s="25" t="s">
        <v>149</v>
      </c>
      <c r="B426" s="25" t="s">
        <v>16</v>
      </c>
      <c r="C426" s="25" t="s">
        <v>75</v>
      </c>
      <c r="D426" s="25" t="s">
        <v>26</v>
      </c>
      <c r="E426" s="48">
        <v>98</v>
      </c>
      <c r="F426" s="48">
        <v>98</v>
      </c>
      <c r="G426" s="20">
        <v>98</v>
      </c>
    </row>
    <row r="427" spans="1:7" ht="116.25" customHeight="1" thickBot="1" x14ac:dyDescent="0.25">
      <c r="A427" s="59" t="s">
        <v>224</v>
      </c>
      <c r="B427" s="72"/>
      <c r="C427" s="72"/>
      <c r="D427" s="72"/>
      <c r="E427" s="75">
        <f>SUM(E423:E426)</f>
        <v>425</v>
      </c>
      <c r="F427" s="75">
        <f>SUM(F423:F426)</f>
        <v>425</v>
      </c>
      <c r="G427" s="75">
        <f>SUM(G423:G426)</f>
        <v>425</v>
      </c>
    </row>
    <row r="428" spans="1:7" ht="63.75" thickBot="1" x14ac:dyDescent="0.25">
      <c r="A428" s="25" t="s">
        <v>72</v>
      </c>
      <c r="B428" s="25" t="s">
        <v>16</v>
      </c>
      <c r="C428" s="25" t="s">
        <v>74</v>
      </c>
      <c r="D428" s="25" t="s">
        <v>28</v>
      </c>
      <c r="E428" s="26">
        <v>270</v>
      </c>
      <c r="F428" s="26">
        <v>270</v>
      </c>
      <c r="G428" s="20">
        <v>270</v>
      </c>
    </row>
    <row r="429" spans="1:7" ht="63.75" thickBot="1" x14ac:dyDescent="0.25">
      <c r="A429" s="25" t="s">
        <v>91</v>
      </c>
      <c r="B429" s="25" t="s">
        <v>16</v>
      </c>
      <c r="C429" s="25" t="s">
        <v>74</v>
      </c>
      <c r="D429" s="25" t="s">
        <v>28</v>
      </c>
      <c r="E429" s="26">
        <v>422</v>
      </c>
      <c r="F429" s="26">
        <v>422</v>
      </c>
      <c r="G429" s="20">
        <v>422</v>
      </c>
    </row>
    <row r="430" spans="1:7" ht="63.75" thickBot="1" x14ac:dyDescent="0.25">
      <c r="A430" s="25" t="s">
        <v>99</v>
      </c>
      <c r="B430" s="25" t="s">
        <v>16</v>
      </c>
      <c r="C430" s="25" t="s">
        <v>74</v>
      </c>
      <c r="D430" s="25" t="s">
        <v>28</v>
      </c>
      <c r="E430" s="26">
        <v>900</v>
      </c>
      <c r="F430" s="26">
        <v>900</v>
      </c>
      <c r="G430" s="20">
        <v>900</v>
      </c>
    </row>
    <row r="431" spans="1:7" ht="63.75" thickBot="1" x14ac:dyDescent="0.25">
      <c r="A431" s="25" t="s">
        <v>104</v>
      </c>
      <c r="B431" s="25" t="s">
        <v>16</v>
      </c>
      <c r="C431" s="25" t="s">
        <v>74</v>
      </c>
      <c r="D431" s="25" t="s">
        <v>28</v>
      </c>
      <c r="E431" s="26">
        <v>440</v>
      </c>
      <c r="F431" s="26">
        <v>440</v>
      </c>
      <c r="G431" s="20">
        <v>440</v>
      </c>
    </row>
    <row r="432" spans="1:7" ht="63.75" thickBot="1" x14ac:dyDescent="0.25">
      <c r="A432" s="25" t="s">
        <v>108</v>
      </c>
      <c r="B432" s="25" t="s">
        <v>16</v>
      </c>
      <c r="C432" s="25" t="s">
        <v>74</v>
      </c>
      <c r="D432" s="25" t="s">
        <v>28</v>
      </c>
      <c r="E432" s="26">
        <v>492</v>
      </c>
      <c r="F432" s="26">
        <v>492</v>
      </c>
      <c r="G432" s="20">
        <v>492</v>
      </c>
    </row>
    <row r="433" spans="1:7" ht="63.75" thickBot="1" x14ac:dyDescent="0.25">
      <c r="A433" s="25" t="s">
        <v>110</v>
      </c>
      <c r="B433" s="25" t="s">
        <v>16</v>
      </c>
      <c r="C433" s="25" t="s">
        <v>74</v>
      </c>
      <c r="D433" s="25" t="s">
        <v>28</v>
      </c>
      <c r="E433" s="26">
        <v>2272</v>
      </c>
      <c r="F433" s="26">
        <v>2272</v>
      </c>
      <c r="G433" s="20">
        <v>2272</v>
      </c>
    </row>
    <row r="434" spans="1:7" ht="63.75" thickBot="1" x14ac:dyDescent="0.25">
      <c r="A434" s="25" t="s">
        <v>111</v>
      </c>
      <c r="B434" s="25" t="s">
        <v>16</v>
      </c>
      <c r="C434" s="25" t="s">
        <v>74</v>
      </c>
      <c r="D434" s="25" t="s">
        <v>28</v>
      </c>
      <c r="E434" s="26">
        <v>1155</v>
      </c>
      <c r="F434" s="26">
        <v>1155</v>
      </c>
      <c r="G434" s="20">
        <v>1155</v>
      </c>
    </row>
    <row r="435" spans="1:7" ht="63.75" thickBot="1" x14ac:dyDescent="0.25">
      <c r="A435" s="25" t="s">
        <v>112</v>
      </c>
      <c r="B435" s="25" t="s">
        <v>16</v>
      </c>
      <c r="C435" s="25" t="s">
        <v>74</v>
      </c>
      <c r="D435" s="25" t="s">
        <v>28</v>
      </c>
      <c r="E435" s="26">
        <v>1580</v>
      </c>
      <c r="F435" s="26">
        <v>1580</v>
      </c>
      <c r="G435" s="20">
        <v>1580</v>
      </c>
    </row>
    <row r="436" spans="1:7" ht="63.75" thickBot="1" x14ac:dyDescent="0.25">
      <c r="A436" s="25" t="s">
        <v>147</v>
      </c>
      <c r="B436" s="25" t="s">
        <v>16</v>
      </c>
      <c r="C436" s="25" t="s">
        <v>74</v>
      </c>
      <c r="D436" s="25" t="s">
        <v>28</v>
      </c>
      <c r="E436" s="48">
        <v>705</v>
      </c>
      <c r="F436" s="48">
        <v>705</v>
      </c>
      <c r="G436" s="20">
        <v>705</v>
      </c>
    </row>
    <row r="437" spans="1:7" ht="63.75" thickBot="1" x14ac:dyDescent="0.25">
      <c r="A437" s="25" t="s">
        <v>149</v>
      </c>
      <c r="B437" s="25" t="s">
        <v>16</v>
      </c>
      <c r="C437" s="25" t="s">
        <v>74</v>
      </c>
      <c r="D437" s="25" t="s">
        <v>28</v>
      </c>
      <c r="E437" s="48">
        <v>263</v>
      </c>
      <c r="F437" s="48">
        <v>263</v>
      </c>
      <c r="G437" s="20">
        <v>263</v>
      </c>
    </row>
    <row r="438" spans="1:7" ht="63.75" thickBot="1" x14ac:dyDescent="0.25">
      <c r="A438" s="49" t="s">
        <v>179</v>
      </c>
      <c r="B438" s="49" t="s">
        <v>16</v>
      </c>
      <c r="C438" s="49" t="s">
        <v>74</v>
      </c>
      <c r="D438" s="49" t="s">
        <v>28</v>
      </c>
      <c r="E438" s="20">
        <v>620</v>
      </c>
      <c r="F438" s="20">
        <v>620</v>
      </c>
      <c r="G438" s="26">
        <v>620</v>
      </c>
    </row>
    <row r="439" spans="1:7" ht="63.75" thickBot="1" x14ac:dyDescent="0.25">
      <c r="A439" s="49" t="s">
        <v>183</v>
      </c>
      <c r="B439" s="49" t="s">
        <v>16</v>
      </c>
      <c r="C439" s="49" t="s">
        <v>74</v>
      </c>
      <c r="D439" s="49" t="s">
        <v>28</v>
      </c>
      <c r="E439" s="20">
        <v>115</v>
      </c>
      <c r="F439" s="20">
        <v>115</v>
      </c>
      <c r="G439" s="26">
        <v>115</v>
      </c>
    </row>
    <row r="440" spans="1:7" ht="124.5" customHeight="1" thickBot="1" x14ac:dyDescent="0.25">
      <c r="A440" s="59" t="s">
        <v>225</v>
      </c>
      <c r="B440" s="72"/>
      <c r="C440" s="72"/>
      <c r="D440" s="72"/>
      <c r="E440" s="75">
        <f>SUM(E428:E439)</f>
        <v>9234</v>
      </c>
      <c r="F440" s="75">
        <f>SUM(F428:F439)</f>
        <v>9234</v>
      </c>
      <c r="G440" s="75">
        <f>SUM(G428:G439)</f>
        <v>9234</v>
      </c>
    </row>
    <row r="441" spans="1:7" ht="53.25" thickBot="1" x14ac:dyDescent="0.25">
      <c r="A441" s="25" t="s">
        <v>81</v>
      </c>
      <c r="B441" s="25" t="s">
        <v>16</v>
      </c>
      <c r="C441" s="25" t="s">
        <v>82</v>
      </c>
      <c r="D441" s="25" t="s">
        <v>28</v>
      </c>
      <c r="E441" s="26">
        <v>67</v>
      </c>
      <c r="F441" s="26">
        <v>67</v>
      </c>
      <c r="G441" s="20">
        <v>67</v>
      </c>
    </row>
    <row r="442" spans="1:7" ht="53.25" thickBot="1" x14ac:dyDescent="0.25">
      <c r="A442" s="25" t="s">
        <v>137</v>
      </c>
      <c r="B442" s="25" t="s">
        <v>16</v>
      </c>
      <c r="C442" s="25" t="s">
        <v>82</v>
      </c>
      <c r="D442" s="25" t="s">
        <v>28</v>
      </c>
      <c r="E442" s="48">
        <v>250</v>
      </c>
      <c r="F442" s="48">
        <v>250</v>
      </c>
      <c r="G442" s="20">
        <v>250</v>
      </c>
    </row>
    <row r="443" spans="1:7" ht="53.25" thickBot="1" x14ac:dyDescent="0.25">
      <c r="A443" s="25" t="s">
        <v>145</v>
      </c>
      <c r="B443" s="25" t="s">
        <v>16</v>
      </c>
      <c r="C443" s="25" t="s">
        <v>82</v>
      </c>
      <c r="D443" s="25" t="s">
        <v>28</v>
      </c>
      <c r="E443" s="48">
        <v>442</v>
      </c>
      <c r="F443" s="48">
        <v>442</v>
      </c>
      <c r="G443" s="20">
        <v>442</v>
      </c>
    </row>
    <row r="444" spans="1:7" ht="53.25" thickBot="1" x14ac:dyDescent="0.25">
      <c r="A444" s="25" t="s">
        <v>152</v>
      </c>
      <c r="B444" s="25" t="s">
        <v>16</v>
      </c>
      <c r="C444" s="25" t="s">
        <v>82</v>
      </c>
      <c r="D444" s="25" t="s">
        <v>28</v>
      </c>
      <c r="E444" s="48">
        <v>1014</v>
      </c>
      <c r="F444" s="48">
        <v>1014</v>
      </c>
      <c r="G444" s="20">
        <v>1014</v>
      </c>
    </row>
    <row r="445" spans="1:7" ht="53.25" thickBot="1" x14ac:dyDescent="0.25">
      <c r="A445" s="34" t="s">
        <v>155</v>
      </c>
      <c r="B445" s="25" t="s">
        <v>16</v>
      </c>
      <c r="C445" s="25" t="s">
        <v>82</v>
      </c>
      <c r="D445" s="25" t="s">
        <v>28</v>
      </c>
      <c r="E445" s="48">
        <v>469</v>
      </c>
      <c r="F445" s="48">
        <v>469</v>
      </c>
      <c r="G445" s="20">
        <v>469</v>
      </c>
    </row>
    <row r="446" spans="1:7" ht="111.75" customHeight="1" thickBot="1" x14ac:dyDescent="0.25">
      <c r="A446" s="95" t="s">
        <v>226</v>
      </c>
      <c r="B446" s="72"/>
      <c r="C446" s="72"/>
      <c r="D446" s="72"/>
      <c r="E446" s="75">
        <f>SUM(E441:E445)</f>
        <v>2242</v>
      </c>
      <c r="F446" s="75">
        <f>SUM(F441:F445)</f>
        <v>2242</v>
      </c>
      <c r="G446" s="75">
        <f>SUM(G441:G445)</f>
        <v>2242</v>
      </c>
    </row>
    <row r="447" spans="1:7" ht="32.25" thickBot="1" x14ac:dyDescent="0.25">
      <c r="A447" s="25" t="s">
        <v>76</v>
      </c>
      <c r="B447" s="25" t="s">
        <v>29</v>
      </c>
      <c r="C447" s="25" t="s">
        <v>77</v>
      </c>
      <c r="D447" s="25" t="s">
        <v>78</v>
      </c>
      <c r="E447" s="26">
        <v>41700</v>
      </c>
      <c r="F447" s="26">
        <v>41700</v>
      </c>
      <c r="G447" s="20">
        <v>41700</v>
      </c>
    </row>
    <row r="448" spans="1:7" ht="13.5" thickBot="1" x14ac:dyDescent="0.25">
      <c r="A448" s="83" t="s">
        <v>227</v>
      </c>
      <c r="B448" s="85"/>
      <c r="C448" s="85"/>
      <c r="D448" s="85"/>
      <c r="E448" s="79">
        <f>E447</f>
        <v>41700</v>
      </c>
      <c r="F448" s="79">
        <f>F447</f>
        <v>41700</v>
      </c>
      <c r="G448" s="79">
        <f>G447</f>
        <v>41700</v>
      </c>
    </row>
    <row r="449" spans="1:7" ht="63.75" thickBot="1" x14ac:dyDescent="0.25">
      <c r="A449" s="25" t="s">
        <v>142</v>
      </c>
      <c r="B449" s="25" t="s">
        <v>29</v>
      </c>
      <c r="C449" s="25" t="s">
        <v>132</v>
      </c>
      <c r="D449" s="25" t="s">
        <v>133</v>
      </c>
      <c r="E449" s="48">
        <v>3</v>
      </c>
      <c r="F449" s="48">
        <v>3</v>
      </c>
      <c r="G449" s="20">
        <v>3</v>
      </c>
    </row>
    <row r="450" spans="1:7" ht="114.75" customHeight="1" thickBot="1" x14ac:dyDescent="0.25">
      <c r="A450" s="59" t="s">
        <v>228</v>
      </c>
      <c r="B450" s="72"/>
      <c r="C450" s="72"/>
      <c r="D450" s="72"/>
      <c r="E450" s="75">
        <f>E449</f>
        <v>3</v>
      </c>
      <c r="F450" s="75">
        <f>F449</f>
        <v>3</v>
      </c>
      <c r="G450" s="75">
        <f>G449</f>
        <v>3</v>
      </c>
    </row>
    <row r="451" spans="1:7" ht="63.75" thickBot="1" x14ac:dyDescent="0.25">
      <c r="A451" s="25" t="s">
        <v>142</v>
      </c>
      <c r="B451" s="25" t="s">
        <v>29</v>
      </c>
      <c r="C451" s="25" t="s">
        <v>134</v>
      </c>
      <c r="D451" s="25" t="s">
        <v>133</v>
      </c>
      <c r="E451" s="48">
        <v>24</v>
      </c>
      <c r="F451" s="48">
        <v>26</v>
      </c>
      <c r="G451" s="20">
        <v>28</v>
      </c>
    </row>
    <row r="452" spans="1:7" ht="134.25" customHeight="1" thickBot="1" x14ac:dyDescent="0.25">
      <c r="A452" s="59" t="s">
        <v>229</v>
      </c>
      <c r="B452" s="72"/>
      <c r="C452" s="72"/>
      <c r="D452" s="72"/>
      <c r="E452" s="74">
        <f>E451</f>
        <v>24</v>
      </c>
      <c r="F452" s="74">
        <f>F451</f>
        <v>26</v>
      </c>
      <c r="G452" s="74">
        <f>G451</f>
        <v>28</v>
      </c>
    </row>
    <row r="453" spans="1:7" ht="21.75" thickBot="1" x14ac:dyDescent="0.25">
      <c r="A453" s="25" t="s">
        <v>92</v>
      </c>
      <c r="B453" s="25" t="s">
        <v>29</v>
      </c>
      <c r="C453" s="25" t="s">
        <v>95</v>
      </c>
      <c r="D453" s="25" t="s">
        <v>96</v>
      </c>
      <c r="E453" s="26">
        <v>49730</v>
      </c>
      <c r="F453" s="26">
        <v>49730</v>
      </c>
      <c r="G453" s="20">
        <v>49730</v>
      </c>
    </row>
    <row r="454" spans="1:7" ht="51.75" thickBot="1" x14ac:dyDescent="0.25">
      <c r="A454" s="96" t="s">
        <v>230</v>
      </c>
      <c r="B454" s="85"/>
      <c r="C454" s="84"/>
      <c r="D454" s="87"/>
      <c r="E454" s="82">
        <f>E453</f>
        <v>49730</v>
      </c>
      <c r="F454" s="82">
        <f>F453</f>
        <v>49730</v>
      </c>
      <c r="G454" s="82">
        <f>G453</f>
        <v>49730</v>
      </c>
    </row>
    <row r="455" spans="1:7" ht="53.25" thickBot="1" x14ac:dyDescent="0.25">
      <c r="A455" s="25" t="s">
        <v>142</v>
      </c>
      <c r="B455" s="25" t="s">
        <v>29</v>
      </c>
      <c r="C455" s="25" t="s">
        <v>131</v>
      </c>
      <c r="D455" s="25" t="s">
        <v>130</v>
      </c>
      <c r="E455" s="61">
        <v>13</v>
      </c>
      <c r="F455" s="61">
        <v>13</v>
      </c>
      <c r="G455" s="62">
        <v>14</v>
      </c>
    </row>
    <row r="456" spans="1:7" ht="77.25" thickBot="1" x14ac:dyDescent="0.25">
      <c r="A456" s="59" t="s">
        <v>231</v>
      </c>
      <c r="B456" s="88"/>
      <c r="C456" s="88"/>
      <c r="D456" s="88"/>
      <c r="E456" s="75">
        <f>E455</f>
        <v>13</v>
      </c>
      <c r="F456" s="75">
        <f>F455</f>
        <v>13</v>
      </c>
      <c r="G456" s="75">
        <f>G455</f>
        <v>14</v>
      </c>
    </row>
    <row r="457" spans="1:7" ht="21.75" thickBot="1" x14ac:dyDescent="0.25">
      <c r="A457" s="25" t="s">
        <v>142</v>
      </c>
      <c r="B457" s="25" t="s">
        <v>29</v>
      </c>
      <c r="C457" s="25" t="s">
        <v>125</v>
      </c>
      <c r="D457" s="25" t="s">
        <v>126</v>
      </c>
      <c r="E457" s="63">
        <v>36000</v>
      </c>
      <c r="F457" s="63">
        <v>36000</v>
      </c>
      <c r="G457" s="64">
        <v>36000</v>
      </c>
    </row>
    <row r="458" spans="1:7" ht="21.75" thickBot="1" x14ac:dyDescent="0.25">
      <c r="A458" s="25" t="s">
        <v>142</v>
      </c>
      <c r="B458" s="25" t="s">
        <v>29</v>
      </c>
      <c r="C458" s="25" t="s">
        <v>125</v>
      </c>
      <c r="D458" s="25" t="s">
        <v>127</v>
      </c>
      <c r="E458" s="48">
        <v>2957</v>
      </c>
      <c r="F458" s="48">
        <v>2957</v>
      </c>
      <c r="G458" s="20">
        <v>2957</v>
      </c>
    </row>
    <row r="459" spans="1:7" ht="42.75" thickBot="1" x14ac:dyDescent="0.25">
      <c r="A459" s="25" t="s">
        <v>142</v>
      </c>
      <c r="B459" s="25" t="s">
        <v>29</v>
      </c>
      <c r="C459" s="25" t="s">
        <v>125</v>
      </c>
      <c r="D459" s="25" t="s">
        <v>128</v>
      </c>
      <c r="E459" s="48">
        <v>11</v>
      </c>
      <c r="F459" s="48">
        <v>13</v>
      </c>
      <c r="G459" s="20">
        <v>15</v>
      </c>
    </row>
    <row r="460" spans="1:7" ht="26.25" thickBot="1" x14ac:dyDescent="0.25">
      <c r="A460" s="66" t="s">
        <v>200</v>
      </c>
      <c r="B460" s="87"/>
      <c r="C460" s="87"/>
      <c r="D460" s="87"/>
      <c r="E460" s="82">
        <f>SUM(E457:E459)</f>
        <v>38968</v>
      </c>
      <c r="F460" s="82">
        <f>SUM(F457:F459)</f>
        <v>38970</v>
      </c>
      <c r="G460" s="82">
        <f>SUM(G457:G459)</f>
        <v>38972</v>
      </c>
    </row>
    <row r="461" spans="1:7" ht="42.75" thickBot="1" x14ac:dyDescent="0.25">
      <c r="A461" s="49" t="s">
        <v>159</v>
      </c>
      <c r="B461" s="49" t="s">
        <v>29</v>
      </c>
      <c r="C461" s="49" t="s">
        <v>162</v>
      </c>
      <c r="D461" s="49" t="s">
        <v>163</v>
      </c>
      <c r="E461" s="20">
        <v>20</v>
      </c>
      <c r="F461" s="20">
        <v>20</v>
      </c>
      <c r="G461" s="20">
        <v>20</v>
      </c>
    </row>
    <row r="462" spans="1:7" ht="63.75" customHeight="1" thickBot="1" x14ac:dyDescent="0.25">
      <c r="A462" s="89" t="s">
        <v>232</v>
      </c>
      <c r="B462" s="87"/>
      <c r="C462" s="87"/>
      <c r="D462" s="87"/>
      <c r="E462" s="82">
        <f>E461</f>
        <v>20</v>
      </c>
      <c r="F462" s="82">
        <f>F461</f>
        <v>20</v>
      </c>
      <c r="G462" s="82">
        <f>G461</f>
        <v>20</v>
      </c>
    </row>
    <row r="463" spans="1:7" ht="32.25" thickBot="1" x14ac:dyDescent="0.25">
      <c r="A463" s="49" t="s">
        <v>159</v>
      </c>
      <c r="B463" s="49" t="s">
        <v>29</v>
      </c>
      <c r="C463" s="49" t="s">
        <v>164</v>
      </c>
      <c r="D463" s="49" t="s">
        <v>165</v>
      </c>
      <c r="E463" s="20">
        <v>30</v>
      </c>
      <c r="F463" s="20">
        <v>30</v>
      </c>
      <c r="G463" s="20">
        <v>30</v>
      </c>
    </row>
    <row r="464" spans="1:7" ht="64.5" thickBot="1" x14ac:dyDescent="0.25">
      <c r="A464" s="89" t="s">
        <v>233</v>
      </c>
      <c r="B464" s="90"/>
      <c r="C464" s="90"/>
      <c r="D464" s="90"/>
      <c r="E464" s="82">
        <f>E463</f>
        <v>30</v>
      </c>
      <c r="F464" s="82">
        <f>F463</f>
        <v>30</v>
      </c>
      <c r="G464" s="82">
        <f>G463</f>
        <v>30</v>
      </c>
    </row>
    <row r="465" spans="1:7" ht="74.25" thickBot="1" x14ac:dyDescent="0.25">
      <c r="A465" s="25" t="s">
        <v>55</v>
      </c>
      <c r="B465" s="25" t="s">
        <v>29</v>
      </c>
      <c r="C465" s="25" t="s">
        <v>56</v>
      </c>
      <c r="D465" s="25" t="s">
        <v>57</v>
      </c>
      <c r="E465" s="26">
        <v>30000</v>
      </c>
      <c r="F465" s="26">
        <v>30000</v>
      </c>
      <c r="G465" s="20">
        <v>30000</v>
      </c>
    </row>
    <row r="466" spans="1:7" ht="74.25" thickBot="1" x14ac:dyDescent="0.25">
      <c r="A466" s="25" t="s">
        <v>65</v>
      </c>
      <c r="B466" s="25" t="s">
        <v>29</v>
      </c>
      <c r="C466" s="25" t="s">
        <v>56</v>
      </c>
      <c r="D466" s="25" t="s">
        <v>57</v>
      </c>
      <c r="E466" s="26">
        <v>4500</v>
      </c>
      <c r="F466" s="26">
        <v>4500</v>
      </c>
      <c r="G466" s="20">
        <v>4500</v>
      </c>
    </row>
    <row r="467" spans="1:7" ht="74.25" thickBot="1" x14ac:dyDescent="0.25">
      <c r="A467" s="25" t="s">
        <v>72</v>
      </c>
      <c r="B467" s="25" t="s">
        <v>29</v>
      </c>
      <c r="C467" s="25" t="s">
        <v>56</v>
      </c>
      <c r="D467" s="25" t="s">
        <v>57</v>
      </c>
      <c r="E467" s="26">
        <v>1250</v>
      </c>
      <c r="F467" s="26">
        <v>1250</v>
      </c>
      <c r="G467" s="20">
        <v>1250</v>
      </c>
    </row>
    <row r="468" spans="1:7" ht="74.25" thickBot="1" x14ac:dyDescent="0.25">
      <c r="A468" s="25" t="s">
        <v>81</v>
      </c>
      <c r="B468" s="25" t="s">
        <v>29</v>
      </c>
      <c r="C468" s="25" t="s">
        <v>56</v>
      </c>
      <c r="D468" s="25" t="s">
        <v>57</v>
      </c>
      <c r="E468" s="26">
        <v>120</v>
      </c>
      <c r="F468" s="26">
        <v>120</v>
      </c>
      <c r="G468" s="20">
        <v>120</v>
      </c>
    </row>
    <row r="469" spans="1:7" ht="74.25" thickBot="1" x14ac:dyDescent="0.25">
      <c r="A469" s="25" t="s">
        <v>90</v>
      </c>
      <c r="B469" s="25" t="s">
        <v>29</v>
      </c>
      <c r="C469" s="25" t="s">
        <v>56</v>
      </c>
      <c r="D469" s="25" t="s">
        <v>57</v>
      </c>
      <c r="E469" s="26">
        <v>850</v>
      </c>
      <c r="F469" s="26">
        <v>850</v>
      </c>
      <c r="G469" s="20">
        <v>850</v>
      </c>
    </row>
    <row r="470" spans="1:7" ht="74.25" thickBot="1" x14ac:dyDescent="0.25">
      <c r="A470" s="25" t="s">
        <v>91</v>
      </c>
      <c r="B470" s="25" t="s">
        <v>29</v>
      </c>
      <c r="C470" s="25" t="s">
        <v>56</v>
      </c>
      <c r="D470" s="25" t="s">
        <v>57</v>
      </c>
      <c r="E470" s="26">
        <v>750</v>
      </c>
      <c r="F470" s="26">
        <v>750</v>
      </c>
      <c r="G470" s="20">
        <v>750</v>
      </c>
    </row>
    <row r="471" spans="1:7" ht="74.25" thickBot="1" x14ac:dyDescent="0.25">
      <c r="A471" s="25" t="s">
        <v>101</v>
      </c>
      <c r="B471" s="25" t="s">
        <v>29</v>
      </c>
      <c r="C471" s="25" t="s">
        <v>56</v>
      </c>
      <c r="D471" s="25" t="s">
        <v>57</v>
      </c>
      <c r="E471" s="26">
        <v>750</v>
      </c>
      <c r="F471" s="26">
        <v>750</v>
      </c>
      <c r="G471" s="20">
        <v>750</v>
      </c>
    </row>
    <row r="472" spans="1:7" ht="74.25" thickBot="1" x14ac:dyDescent="0.25">
      <c r="A472" s="25" t="s">
        <v>103</v>
      </c>
      <c r="B472" s="25" t="s">
        <v>29</v>
      </c>
      <c r="C472" s="25" t="s">
        <v>56</v>
      </c>
      <c r="D472" s="25" t="s">
        <v>57</v>
      </c>
      <c r="E472" s="26">
        <v>750</v>
      </c>
      <c r="F472" s="26">
        <v>750</v>
      </c>
      <c r="G472" s="20">
        <v>750</v>
      </c>
    </row>
    <row r="473" spans="1:7" ht="74.25" thickBot="1" x14ac:dyDescent="0.25">
      <c r="A473" s="25" t="s">
        <v>104</v>
      </c>
      <c r="B473" s="25" t="s">
        <v>29</v>
      </c>
      <c r="C473" s="25" t="s">
        <v>56</v>
      </c>
      <c r="D473" s="25" t="s">
        <v>57</v>
      </c>
      <c r="E473" s="26">
        <v>550</v>
      </c>
      <c r="F473" s="26">
        <v>550</v>
      </c>
      <c r="G473" s="20">
        <v>550</v>
      </c>
    </row>
    <row r="474" spans="1:7" ht="74.25" thickBot="1" x14ac:dyDescent="0.25">
      <c r="A474" s="25" t="s">
        <v>105</v>
      </c>
      <c r="B474" s="25" t="s">
        <v>29</v>
      </c>
      <c r="C474" s="25" t="s">
        <v>56</v>
      </c>
      <c r="D474" s="25" t="s">
        <v>57</v>
      </c>
      <c r="E474" s="26">
        <v>189</v>
      </c>
      <c r="F474" s="26">
        <v>189</v>
      </c>
      <c r="G474" s="20">
        <v>189</v>
      </c>
    </row>
    <row r="475" spans="1:7" ht="74.25" thickBot="1" x14ac:dyDescent="0.25">
      <c r="A475" s="25" t="s">
        <v>147</v>
      </c>
      <c r="B475" s="25" t="s">
        <v>29</v>
      </c>
      <c r="C475" s="25" t="s">
        <v>56</v>
      </c>
      <c r="D475" s="25" t="s">
        <v>57</v>
      </c>
      <c r="E475" s="48">
        <v>1131</v>
      </c>
      <c r="F475" s="48">
        <v>1131</v>
      </c>
      <c r="G475" s="20">
        <v>1131</v>
      </c>
    </row>
    <row r="476" spans="1:7" ht="74.25" thickBot="1" x14ac:dyDescent="0.25">
      <c r="A476" s="49" t="s">
        <v>168</v>
      </c>
      <c r="B476" s="49" t="s">
        <v>29</v>
      </c>
      <c r="C476" s="49" t="s">
        <v>56</v>
      </c>
      <c r="D476" s="49" t="s">
        <v>57</v>
      </c>
      <c r="E476" s="20">
        <v>650</v>
      </c>
      <c r="F476" s="20">
        <v>650</v>
      </c>
      <c r="G476" s="20">
        <v>650</v>
      </c>
    </row>
    <row r="477" spans="1:7" ht="74.25" thickBot="1" x14ac:dyDescent="0.25">
      <c r="A477" s="49" t="s">
        <v>175</v>
      </c>
      <c r="B477" s="49" t="s">
        <v>29</v>
      </c>
      <c r="C477" s="49" t="s">
        <v>56</v>
      </c>
      <c r="D477" s="49" t="s">
        <v>57</v>
      </c>
      <c r="E477" s="20">
        <v>56</v>
      </c>
      <c r="F477" s="20">
        <v>86</v>
      </c>
      <c r="G477" s="26">
        <v>86</v>
      </c>
    </row>
    <row r="478" spans="1:7" ht="74.25" thickBot="1" x14ac:dyDescent="0.25">
      <c r="A478" s="49" t="s">
        <v>176</v>
      </c>
      <c r="B478" s="49" t="s">
        <v>29</v>
      </c>
      <c r="C478" s="49" t="s">
        <v>56</v>
      </c>
      <c r="D478" s="49" t="s">
        <v>57</v>
      </c>
      <c r="E478" s="20">
        <v>7093</v>
      </c>
      <c r="F478" s="20">
        <v>7093</v>
      </c>
      <c r="G478" s="26">
        <v>7093</v>
      </c>
    </row>
    <row r="479" spans="1:7" ht="51.75" thickBot="1" x14ac:dyDescent="0.25">
      <c r="A479" s="96" t="s">
        <v>234</v>
      </c>
      <c r="B479" s="85"/>
      <c r="C479" s="85"/>
      <c r="D479" s="85"/>
      <c r="E479" s="82">
        <f>SUM(E465:E478)</f>
        <v>48639</v>
      </c>
      <c r="F479" s="82">
        <f>SUM(F465:F478)</f>
        <v>48669</v>
      </c>
      <c r="G479" s="82">
        <f>SUM(G465:G478)</f>
        <v>48669</v>
      </c>
    </row>
    <row r="480" spans="1:7" ht="32.25" thickBot="1" x14ac:dyDescent="0.25">
      <c r="A480" s="25" t="s">
        <v>69</v>
      </c>
      <c r="B480" s="25" t="s">
        <v>29</v>
      </c>
      <c r="C480" s="25" t="s">
        <v>70</v>
      </c>
      <c r="D480" s="25" t="s">
        <v>71</v>
      </c>
      <c r="E480" s="26">
        <v>240</v>
      </c>
      <c r="F480" s="26">
        <v>240</v>
      </c>
      <c r="G480" s="20">
        <v>240</v>
      </c>
    </row>
    <row r="481" spans="1:7" ht="32.25" thickBot="1" x14ac:dyDescent="0.25">
      <c r="A481" s="25" t="s">
        <v>72</v>
      </c>
      <c r="B481" s="25" t="s">
        <v>29</v>
      </c>
      <c r="C481" s="25" t="s">
        <v>70</v>
      </c>
      <c r="D481" s="25" t="s">
        <v>71</v>
      </c>
      <c r="E481" s="26">
        <v>252</v>
      </c>
      <c r="F481" s="26">
        <v>252</v>
      </c>
      <c r="G481" s="20">
        <v>252</v>
      </c>
    </row>
    <row r="482" spans="1:7" ht="32.25" thickBot="1" x14ac:dyDescent="0.25">
      <c r="A482" s="25" t="s">
        <v>88</v>
      </c>
      <c r="B482" s="25" t="s">
        <v>29</v>
      </c>
      <c r="C482" s="25" t="s">
        <v>70</v>
      </c>
      <c r="D482" s="25" t="s">
        <v>71</v>
      </c>
      <c r="E482" s="26">
        <v>2600</v>
      </c>
      <c r="F482" s="26">
        <v>2600</v>
      </c>
      <c r="G482" s="20">
        <v>2600</v>
      </c>
    </row>
    <row r="483" spans="1:7" ht="32.25" thickBot="1" x14ac:dyDescent="0.25">
      <c r="A483" s="25" t="s">
        <v>89</v>
      </c>
      <c r="B483" s="25" t="s">
        <v>29</v>
      </c>
      <c r="C483" s="25" t="s">
        <v>70</v>
      </c>
      <c r="D483" s="25" t="s">
        <v>71</v>
      </c>
      <c r="E483" s="26">
        <v>2660</v>
      </c>
      <c r="F483" s="26">
        <v>2660</v>
      </c>
      <c r="G483" s="20">
        <v>2660</v>
      </c>
    </row>
    <row r="484" spans="1:7" ht="32.25" thickBot="1" x14ac:dyDescent="0.25">
      <c r="A484" s="25" t="s">
        <v>91</v>
      </c>
      <c r="B484" s="25" t="s">
        <v>29</v>
      </c>
      <c r="C484" s="25" t="s">
        <v>70</v>
      </c>
      <c r="D484" s="25" t="s">
        <v>71</v>
      </c>
      <c r="E484" s="26">
        <v>300</v>
      </c>
      <c r="F484" s="26">
        <v>300</v>
      </c>
      <c r="G484" s="20">
        <v>300</v>
      </c>
    </row>
    <row r="485" spans="1:7" ht="32.25" thickBot="1" x14ac:dyDescent="0.25">
      <c r="A485" s="25" t="s">
        <v>101</v>
      </c>
      <c r="B485" s="25" t="s">
        <v>29</v>
      </c>
      <c r="C485" s="25" t="s">
        <v>70</v>
      </c>
      <c r="D485" s="25" t="s">
        <v>71</v>
      </c>
      <c r="E485" s="26">
        <v>445</v>
      </c>
      <c r="F485" s="26">
        <v>445</v>
      </c>
      <c r="G485" s="20">
        <v>445</v>
      </c>
    </row>
    <row r="486" spans="1:7" ht="32.25" thickBot="1" x14ac:dyDescent="0.25">
      <c r="A486" s="25" t="s">
        <v>106</v>
      </c>
      <c r="B486" s="25" t="s">
        <v>29</v>
      </c>
      <c r="C486" s="25" t="s">
        <v>70</v>
      </c>
      <c r="D486" s="25" t="s">
        <v>71</v>
      </c>
      <c r="E486" s="26">
        <v>250</v>
      </c>
      <c r="F486" s="26">
        <v>250</v>
      </c>
      <c r="G486" s="20">
        <v>250</v>
      </c>
    </row>
    <row r="487" spans="1:7" ht="32.25" thickBot="1" x14ac:dyDescent="0.25">
      <c r="A487" s="25" t="s">
        <v>107</v>
      </c>
      <c r="B487" s="25" t="s">
        <v>29</v>
      </c>
      <c r="C487" s="25" t="s">
        <v>70</v>
      </c>
      <c r="D487" s="25" t="s">
        <v>71</v>
      </c>
      <c r="E487" s="26">
        <v>120</v>
      </c>
      <c r="F487" s="26">
        <v>120</v>
      </c>
      <c r="G487" s="20">
        <v>120</v>
      </c>
    </row>
    <row r="488" spans="1:7" ht="32.25" thickBot="1" x14ac:dyDescent="0.25">
      <c r="A488" s="25" t="s">
        <v>117</v>
      </c>
      <c r="B488" s="25" t="s">
        <v>29</v>
      </c>
      <c r="C488" s="25" t="s">
        <v>70</v>
      </c>
      <c r="D488" s="25" t="s">
        <v>71</v>
      </c>
      <c r="E488" s="26">
        <v>600</v>
      </c>
      <c r="F488" s="26">
        <v>600</v>
      </c>
      <c r="G488" s="20">
        <v>600</v>
      </c>
    </row>
    <row r="489" spans="1:7" ht="32.25" thickBot="1" x14ac:dyDescent="0.25">
      <c r="A489" s="25" t="s">
        <v>118</v>
      </c>
      <c r="B489" s="25" t="s">
        <v>29</v>
      </c>
      <c r="C489" s="25" t="s">
        <v>70</v>
      </c>
      <c r="D489" s="25" t="s">
        <v>71</v>
      </c>
      <c r="E489" s="26">
        <v>3000</v>
      </c>
      <c r="F489" s="26">
        <v>3000</v>
      </c>
      <c r="G489" s="20">
        <v>3000</v>
      </c>
    </row>
    <row r="490" spans="1:7" ht="32.25" thickBot="1" x14ac:dyDescent="0.25">
      <c r="A490" s="25" t="s">
        <v>119</v>
      </c>
      <c r="B490" s="25" t="s">
        <v>29</v>
      </c>
      <c r="C490" s="25" t="s">
        <v>70</v>
      </c>
      <c r="D490" s="25" t="s">
        <v>71</v>
      </c>
      <c r="E490" s="26">
        <v>722</v>
      </c>
      <c r="F490" s="26">
        <v>722</v>
      </c>
      <c r="G490" s="20">
        <v>722</v>
      </c>
    </row>
    <row r="491" spans="1:7" ht="32.25" thickBot="1" x14ac:dyDescent="0.25">
      <c r="A491" s="25" t="s">
        <v>120</v>
      </c>
      <c r="B491" s="25" t="s">
        <v>29</v>
      </c>
      <c r="C491" s="25" t="s">
        <v>70</v>
      </c>
      <c r="D491" s="25" t="s">
        <v>71</v>
      </c>
      <c r="E491" s="26">
        <v>525</v>
      </c>
      <c r="F491" s="26">
        <v>525</v>
      </c>
      <c r="G491" s="20">
        <v>525</v>
      </c>
    </row>
    <row r="492" spans="1:7" ht="32.25" thickBot="1" x14ac:dyDescent="0.25">
      <c r="A492" s="25" t="s">
        <v>138</v>
      </c>
      <c r="B492" s="25" t="s">
        <v>29</v>
      </c>
      <c r="C492" s="25" t="s">
        <v>70</v>
      </c>
      <c r="D492" s="25" t="s">
        <v>71</v>
      </c>
      <c r="E492" s="48">
        <v>108</v>
      </c>
      <c r="F492" s="48">
        <v>108</v>
      </c>
      <c r="G492" s="20">
        <v>108</v>
      </c>
    </row>
    <row r="493" spans="1:7" ht="32.25" thickBot="1" x14ac:dyDescent="0.25">
      <c r="A493" s="25" t="s">
        <v>139</v>
      </c>
      <c r="B493" s="25" t="s">
        <v>29</v>
      </c>
      <c r="C493" s="25" t="s">
        <v>70</v>
      </c>
      <c r="D493" s="25" t="s">
        <v>71</v>
      </c>
      <c r="E493" s="48">
        <v>534</v>
      </c>
      <c r="F493" s="48">
        <v>534</v>
      </c>
      <c r="G493" s="20">
        <v>534</v>
      </c>
    </row>
    <row r="494" spans="1:7" ht="32.25" thickBot="1" x14ac:dyDescent="0.25">
      <c r="A494" s="25" t="s">
        <v>140</v>
      </c>
      <c r="B494" s="25" t="s">
        <v>29</v>
      </c>
      <c r="C494" s="25" t="s">
        <v>70</v>
      </c>
      <c r="D494" s="25" t="s">
        <v>71</v>
      </c>
      <c r="E494" s="48">
        <v>120</v>
      </c>
      <c r="F494" s="48">
        <v>120</v>
      </c>
      <c r="G494" s="20">
        <v>120</v>
      </c>
    </row>
    <row r="495" spans="1:7" ht="32.25" thickBot="1" x14ac:dyDescent="0.25">
      <c r="A495" s="25" t="s">
        <v>141</v>
      </c>
      <c r="B495" s="25" t="s">
        <v>29</v>
      </c>
      <c r="C495" s="25" t="s">
        <v>70</v>
      </c>
      <c r="D495" s="25" t="s">
        <v>71</v>
      </c>
      <c r="E495" s="48">
        <v>750</v>
      </c>
      <c r="F495" s="48">
        <v>750</v>
      </c>
      <c r="G495" s="20">
        <v>750</v>
      </c>
    </row>
    <row r="496" spans="1:7" ht="32.25" thickBot="1" x14ac:dyDescent="0.25">
      <c r="A496" s="25" t="s">
        <v>146</v>
      </c>
      <c r="B496" s="25" t="s">
        <v>29</v>
      </c>
      <c r="C496" s="25" t="s">
        <v>70</v>
      </c>
      <c r="D496" s="25" t="s">
        <v>71</v>
      </c>
      <c r="E496" s="48">
        <v>48</v>
      </c>
      <c r="F496" s="48">
        <v>48</v>
      </c>
      <c r="G496" s="20">
        <v>48</v>
      </c>
    </row>
    <row r="497" spans="1:7" ht="32.25" thickBot="1" x14ac:dyDescent="0.25">
      <c r="A497" s="25" t="s">
        <v>148</v>
      </c>
      <c r="B497" s="25" t="s">
        <v>29</v>
      </c>
      <c r="C497" s="25" t="s">
        <v>70</v>
      </c>
      <c r="D497" s="25" t="s">
        <v>71</v>
      </c>
      <c r="E497" s="48">
        <v>115</v>
      </c>
      <c r="F497" s="48">
        <v>115</v>
      </c>
      <c r="G497" s="20">
        <v>115</v>
      </c>
    </row>
    <row r="498" spans="1:7" ht="32.25" thickBot="1" x14ac:dyDescent="0.25">
      <c r="A498" s="25" t="s">
        <v>150</v>
      </c>
      <c r="B498" s="25" t="s">
        <v>29</v>
      </c>
      <c r="C498" s="25" t="s">
        <v>70</v>
      </c>
      <c r="D498" s="25" t="s">
        <v>71</v>
      </c>
      <c r="E498" s="48">
        <v>345</v>
      </c>
      <c r="F498" s="48">
        <v>345</v>
      </c>
      <c r="G498" s="20">
        <v>345</v>
      </c>
    </row>
    <row r="499" spans="1:7" ht="32.25" thickBot="1" x14ac:dyDescent="0.25">
      <c r="A499" s="25" t="s">
        <v>156</v>
      </c>
      <c r="B499" s="25" t="s">
        <v>29</v>
      </c>
      <c r="C499" s="25" t="s">
        <v>70</v>
      </c>
      <c r="D499" s="25" t="s">
        <v>71</v>
      </c>
      <c r="E499" s="48">
        <v>250</v>
      </c>
      <c r="F499" s="48">
        <v>250</v>
      </c>
      <c r="G499" s="20">
        <v>250</v>
      </c>
    </row>
    <row r="500" spans="1:7" ht="32.25" thickBot="1" x14ac:dyDescent="0.25">
      <c r="A500" s="25" t="s">
        <v>157</v>
      </c>
      <c r="B500" s="25" t="s">
        <v>29</v>
      </c>
      <c r="C500" s="25" t="s">
        <v>70</v>
      </c>
      <c r="D500" s="25" t="s">
        <v>71</v>
      </c>
      <c r="E500" s="48">
        <v>169</v>
      </c>
      <c r="F500" s="48">
        <v>169</v>
      </c>
      <c r="G500" s="20">
        <v>169</v>
      </c>
    </row>
    <row r="501" spans="1:7" ht="32.25" thickBot="1" x14ac:dyDescent="0.25">
      <c r="A501" s="49" t="s">
        <v>158</v>
      </c>
      <c r="B501" s="49" t="s">
        <v>29</v>
      </c>
      <c r="C501" s="49" t="s">
        <v>70</v>
      </c>
      <c r="D501" s="49" t="s">
        <v>71</v>
      </c>
      <c r="E501" s="20">
        <v>550</v>
      </c>
      <c r="F501" s="20">
        <v>550</v>
      </c>
      <c r="G501" s="20">
        <v>550</v>
      </c>
    </row>
    <row r="502" spans="1:7" ht="32.25" thickBot="1" x14ac:dyDescent="0.25">
      <c r="A502" s="49" t="s">
        <v>169</v>
      </c>
      <c r="B502" s="49" t="s">
        <v>29</v>
      </c>
      <c r="C502" s="49" t="s">
        <v>70</v>
      </c>
      <c r="D502" s="49" t="s">
        <v>71</v>
      </c>
      <c r="E502" s="20">
        <v>3550</v>
      </c>
      <c r="F502" s="20">
        <v>3550</v>
      </c>
      <c r="G502" s="20">
        <v>3550</v>
      </c>
    </row>
    <row r="503" spans="1:7" ht="32.25" thickBot="1" x14ac:dyDescent="0.25">
      <c r="A503" s="49" t="s">
        <v>171</v>
      </c>
      <c r="B503" s="49" t="s">
        <v>29</v>
      </c>
      <c r="C503" s="49" t="s">
        <v>70</v>
      </c>
      <c r="D503" s="49" t="s">
        <v>71</v>
      </c>
      <c r="E503" s="20">
        <v>100</v>
      </c>
      <c r="F503" s="20">
        <v>100</v>
      </c>
      <c r="G503" s="20">
        <v>100</v>
      </c>
    </row>
    <row r="504" spans="1:7" ht="32.25" thickBot="1" x14ac:dyDescent="0.25">
      <c r="A504" s="49" t="s">
        <v>175</v>
      </c>
      <c r="B504" s="49" t="s">
        <v>29</v>
      </c>
      <c r="C504" s="49" t="s">
        <v>70</v>
      </c>
      <c r="D504" s="49" t="s">
        <v>71</v>
      </c>
      <c r="E504" s="20">
        <v>300</v>
      </c>
      <c r="F504" s="20">
        <v>300</v>
      </c>
      <c r="G504" s="26">
        <v>300</v>
      </c>
    </row>
    <row r="505" spans="1:7" ht="32.25" thickBot="1" x14ac:dyDescent="0.25">
      <c r="A505" s="49" t="s">
        <v>178</v>
      </c>
      <c r="B505" s="49" t="s">
        <v>29</v>
      </c>
      <c r="C505" s="49" t="s">
        <v>70</v>
      </c>
      <c r="D505" s="49" t="s">
        <v>71</v>
      </c>
      <c r="E505" s="20">
        <v>700</v>
      </c>
      <c r="F505" s="20">
        <v>700</v>
      </c>
      <c r="G505" s="26">
        <v>700</v>
      </c>
    </row>
    <row r="506" spans="1:7" ht="32.25" thickBot="1" x14ac:dyDescent="0.25">
      <c r="A506" s="49" t="s">
        <v>180</v>
      </c>
      <c r="B506" s="49" t="s">
        <v>29</v>
      </c>
      <c r="C506" s="49" t="s">
        <v>70</v>
      </c>
      <c r="D506" s="49" t="s">
        <v>71</v>
      </c>
      <c r="E506" s="20">
        <v>1610</v>
      </c>
      <c r="F506" s="20">
        <v>1610</v>
      </c>
      <c r="G506" s="26">
        <v>1610</v>
      </c>
    </row>
    <row r="507" spans="1:7" ht="51" customHeight="1" thickBot="1" x14ac:dyDescent="0.25">
      <c r="A507" s="66" t="s">
        <v>235</v>
      </c>
      <c r="B507" s="87"/>
      <c r="C507" s="87"/>
      <c r="D507" s="87"/>
      <c r="E507" s="82">
        <f>SUM(E480:E506)</f>
        <v>20963</v>
      </c>
      <c r="F507" s="82">
        <f>SUM(F480:F506)</f>
        <v>20963</v>
      </c>
      <c r="G507" s="82">
        <f>SUM(G480:G506)</f>
        <v>20963</v>
      </c>
    </row>
    <row r="508" spans="1:7" ht="74.25" thickBot="1" x14ac:dyDescent="0.25">
      <c r="A508" s="49" t="s">
        <v>159</v>
      </c>
      <c r="B508" s="49" t="s">
        <v>16</v>
      </c>
      <c r="C508" s="49" t="s">
        <v>160</v>
      </c>
      <c r="D508" s="49" t="s">
        <v>161</v>
      </c>
      <c r="E508" s="20">
        <v>120</v>
      </c>
      <c r="F508" s="20">
        <v>120</v>
      </c>
      <c r="G508" s="20">
        <v>120</v>
      </c>
    </row>
    <row r="509" spans="1:7" ht="132" customHeight="1" thickBot="1" x14ac:dyDescent="0.25">
      <c r="A509" s="59" t="s">
        <v>236</v>
      </c>
      <c r="B509" s="85"/>
      <c r="C509" s="85"/>
      <c r="D509" s="85"/>
      <c r="E509" s="80">
        <f>E508</f>
        <v>120</v>
      </c>
      <c r="F509" s="82">
        <f>F508</f>
        <v>120</v>
      </c>
      <c r="G509" s="81">
        <f>G508</f>
        <v>120</v>
      </c>
    </row>
    <row r="510" spans="1:7" ht="32.25" thickBot="1" x14ac:dyDescent="0.25">
      <c r="A510" s="18" t="s">
        <v>35</v>
      </c>
      <c r="B510" s="49" t="s">
        <v>29</v>
      </c>
      <c r="C510" s="49" t="s">
        <v>30</v>
      </c>
      <c r="D510" s="49" t="s">
        <v>31</v>
      </c>
      <c r="E510" s="20">
        <v>8776</v>
      </c>
      <c r="F510" s="20">
        <v>8776</v>
      </c>
      <c r="G510" s="20">
        <v>8776</v>
      </c>
    </row>
    <row r="511" spans="1:7" ht="32.25" thickBot="1" x14ac:dyDescent="0.25">
      <c r="A511" s="18" t="s">
        <v>37</v>
      </c>
      <c r="B511" s="49" t="s">
        <v>29</v>
      </c>
      <c r="C511" s="49" t="s">
        <v>30</v>
      </c>
      <c r="D511" s="49" t="s">
        <v>31</v>
      </c>
      <c r="E511" s="20">
        <v>591</v>
      </c>
      <c r="F511" s="20">
        <v>591</v>
      </c>
      <c r="G511" s="20">
        <v>591</v>
      </c>
    </row>
    <row r="512" spans="1:7" ht="32.25" thickBot="1" x14ac:dyDescent="0.25">
      <c r="A512" s="18" t="s">
        <v>38</v>
      </c>
      <c r="B512" s="49" t="s">
        <v>29</v>
      </c>
      <c r="C512" s="49" t="s">
        <v>30</v>
      </c>
      <c r="D512" s="49" t="s">
        <v>31</v>
      </c>
      <c r="E512" s="20">
        <v>1500</v>
      </c>
      <c r="F512" s="20">
        <v>1500</v>
      </c>
      <c r="G512" s="20">
        <v>1500</v>
      </c>
    </row>
    <row r="513" spans="1:7" ht="32.25" thickBot="1" x14ac:dyDescent="0.25">
      <c r="A513" s="18" t="s">
        <v>39</v>
      </c>
      <c r="B513" s="49" t="s">
        <v>29</v>
      </c>
      <c r="C513" s="49" t="s">
        <v>30</v>
      </c>
      <c r="D513" s="49" t="s">
        <v>31</v>
      </c>
      <c r="E513" s="20">
        <v>108</v>
      </c>
      <c r="F513" s="20">
        <v>108</v>
      </c>
      <c r="G513" s="20">
        <v>108</v>
      </c>
    </row>
    <row r="514" spans="1:7" ht="32.25" thickBot="1" x14ac:dyDescent="0.25">
      <c r="A514" s="18" t="s">
        <v>40</v>
      </c>
      <c r="B514" s="49" t="s">
        <v>29</v>
      </c>
      <c r="C514" s="49" t="s">
        <v>30</v>
      </c>
      <c r="D514" s="49" t="s">
        <v>31</v>
      </c>
      <c r="E514" s="20">
        <v>1240</v>
      </c>
      <c r="F514" s="20">
        <v>1240</v>
      </c>
      <c r="G514" s="20">
        <v>1240</v>
      </c>
    </row>
    <row r="515" spans="1:7" ht="32.25" thickBot="1" x14ac:dyDescent="0.25">
      <c r="A515" s="18" t="s">
        <v>41</v>
      </c>
      <c r="B515" s="49" t="s">
        <v>29</v>
      </c>
      <c r="C515" s="49" t="s">
        <v>30</v>
      </c>
      <c r="D515" s="49" t="s">
        <v>31</v>
      </c>
      <c r="E515" s="20">
        <v>2230</v>
      </c>
      <c r="F515" s="20">
        <v>2230</v>
      </c>
      <c r="G515" s="20">
        <v>2230</v>
      </c>
    </row>
    <row r="516" spans="1:7" ht="32.25" thickBot="1" x14ac:dyDescent="0.25">
      <c r="A516" s="18" t="s">
        <v>42</v>
      </c>
      <c r="B516" s="49" t="s">
        <v>29</v>
      </c>
      <c r="C516" s="49" t="s">
        <v>30</v>
      </c>
      <c r="D516" s="49" t="s">
        <v>31</v>
      </c>
      <c r="E516" s="20">
        <v>1902</v>
      </c>
      <c r="F516" s="20">
        <v>1902</v>
      </c>
      <c r="G516" s="20">
        <v>1902</v>
      </c>
    </row>
    <row r="517" spans="1:7" ht="32.25" thickBot="1" x14ac:dyDescent="0.25">
      <c r="A517" s="18" t="s">
        <v>43</v>
      </c>
      <c r="B517" s="49" t="s">
        <v>29</v>
      </c>
      <c r="C517" s="49" t="s">
        <v>30</v>
      </c>
      <c r="D517" s="49" t="s">
        <v>31</v>
      </c>
      <c r="E517" s="20">
        <v>1427</v>
      </c>
      <c r="F517" s="20">
        <v>1427</v>
      </c>
      <c r="G517" s="20">
        <v>1427</v>
      </c>
    </row>
    <row r="518" spans="1:7" ht="32.25" thickBot="1" x14ac:dyDescent="0.25">
      <c r="A518" s="18" t="s">
        <v>44</v>
      </c>
      <c r="B518" s="49" t="s">
        <v>29</v>
      </c>
      <c r="C518" s="49" t="s">
        <v>30</v>
      </c>
      <c r="D518" s="49" t="s">
        <v>31</v>
      </c>
      <c r="E518" s="20">
        <v>759</v>
      </c>
      <c r="F518" s="20">
        <v>759</v>
      </c>
      <c r="G518" s="20">
        <v>759</v>
      </c>
    </row>
    <row r="519" spans="1:7" ht="32.25" thickBot="1" x14ac:dyDescent="0.25">
      <c r="A519" s="18" t="s">
        <v>45</v>
      </c>
      <c r="B519" s="49" t="s">
        <v>29</v>
      </c>
      <c r="C519" s="49" t="s">
        <v>30</v>
      </c>
      <c r="D519" s="49" t="s">
        <v>31</v>
      </c>
      <c r="E519" s="20">
        <v>3320</v>
      </c>
      <c r="F519" s="20">
        <v>3320</v>
      </c>
      <c r="G519" s="20">
        <v>3320</v>
      </c>
    </row>
    <row r="520" spans="1:7" ht="32.25" thickBot="1" x14ac:dyDescent="0.25">
      <c r="A520" s="18" t="s">
        <v>46</v>
      </c>
      <c r="B520" s="49" t="s">
        <v>29</v>
      </c>
      <c r="C520" s="49" t="s">
        <v>30</v>
      </c>
      <c r="D520" s="49" t="s">
        <v>31</v>
      </c>
      <c r="E520" s="20">
        <v>176</v>
      </c>
      <c r="F520" s="20">
        <v>176</v>
      </c>
      <c r="G520" s="20">
        <v>176</v>
      </c>
    </row>
    <row r="521" spans="1:7" ht="32.25" thickBot="1" x14ac:dyDescent="0.25">
      <c r="A521" s="25" t="s">
        <v>65</v>
      </c>
      <c r="B521" s="25" t="s">
        <v>29</v>
      </c>
      <c r="C521" s="25" t="s">
        <v>30</v>
      </c>
      <c r="D521" s="25" t="s">
        <v>31</v>
      </c>
      <c r="E521" s="26">
        <v>2991</v>
      </c>
      <c r="F521" s="26">
        <v>2991</v>
      </c>
      <c r="G521" s="20">
        <v>2991</v>
      </c>
    </row>
    <row r="522" spans="1:7" ht="32.25" thickBot="1" x14ac:dyDescent="0.25">
      <c r="A522" s="25" t="s">
        <v>67</v>
      </c>
      <c r="B522" s="25" t="s">
        <v>29</v>
      </c>
      <c r="C522" s="25" t="s">
        <v>30</v>
      </c>
      <c r="D522" s="25" t="s">
        <v>31</v>
      </c>
      <c r="E522" s="26">
        <v>1918</v>
      </c>
      <c r="F522" s="26">
        <v>1918</v>
      </c>
      <c r="G522" s="20">
        <v>1918</v>
      </c>
    </row>
    <row r="523" spans="1:7" ht="32.25" thickBot="1" x14ac:dyDescent="0.25">
      <c r="A523" s="25" t="s">
        <v>69</v>
      </c>
      <c r="B523" s="25" t="s">
        <v>29</v>
      </c>
      <c r="C523" s="25" t="s">
        <v>30</v>
      </c>
      <c r="D523" s="25" t="s">
        <v>31</v>
      </c>
      <c r="E523" s="26">
        <v>273</v>
      </c>
      <c r="F523" s="26">
        <v>273</v>
      </c>
      <c r="G523" s="20">
        <v>273</v>
      </c>
    </row>
    <row r="524" spans="1:7" ht="32.25" thickBot="1" x14ac:dyDescent="0.25">
      <c r="A524" s="25" t="s">
        <v>72</v>
      </c>
      <c r="B524" s="25" t="s">
        <v>29</v>
      </c>
      <c r="C524" s="25" t="s">
        <v>30</v>
      </c>
      <c r="D524" s="25" t="s">
        <v>31</v>
      </c>
      <c r="E524" s="26">
        <v>1220</v>
      </c>
      <c r="F524" s="26">
        <v>1220</v>
      </c>
      <c r="G524" s="20">
        <v>1220</v>
      </c>
    </row>
    <row r="525" spans="1:7" ht="32.25" thickBot="1" x14ac:dyDescent="0.25">
      <c r="A525" s="25" t="s">
        <v>81</v>
      </c>
      <c r="B525" s="25" t="s">
        <v>29</v>
      </c>
      <c r="C525" s="25" t="s">
        <v>30</v>
      </c>
      <c r="D525" s="25" t="s">
        <v>31</v>
      </c>
      <c r="E525" s="26">
        <v>659</v>
      </c>
      <c r="F525" s="26">
        <v>659</v>
      </c>
      <c r="G525" s="20">
        <v>659</v>
      </c>
    </row>
    <row r="526" spans="1:7" ht="32.25" thickBot="1" x14ac:dyDescent="0.25">
      <c r="A526" s="25" t="s">
        <v>90</v>
      </c>
      <c r="B526" s="25" t="s">
        <v>29</v>
      </c>
      <c r="C526" s="25" t="s">
        <v>30</v>
      </c>
      <c r="D526" s="25" t="s">
        <v>31</v>
      </c>
      <c r="E526" s="26">
        <v>250</v>
      </c>
      <c r="F526" s="26">
        <v>250</v>
      </c>
      <c r="G526" s="20">
        <v>250</v>
      </c>
    </row>
    <row r="527" spans="1:7" ht="32.25" thickBot="1" x14ac:dyDescent="0.25">
      <c r="A527" s="25" t="s">
        <v>91</v>
      </c>
      <c r="B527" s="25" t="s">
        <v>29</v>
      </c>
      <c r="C527" s="25" t="s">
        <v>30</v>
      </c>
      <c r="D527" s="25" t="s">
        <v>31</v>
      </c>
      <c r="E527" s="26">
        <v>1765</v>
      </c>
      <c r="F527" s="26">
        <v>1765</v>
      </c>
      <c r="G527" s="20">
        <v>1765</v>
      </c>
    </row>
    <row r="528" spans="1:7" ht="32.25" thickBot="1" x14ac:dyDescent="0.25">
      <c r="A528" s="25" t="s">
        <v>99</v>
      </c>
      <c r="B528" s="25" t="s">
        <v>29</v>
      </c>
      <c r="C528" s="25" t="s">
        <v>30</v>
      </c>
      <c r="D528" s="25" t="s">
        <v>31</v>
      </c>
      <c r="E528" s="26">
        <v>3030</v>
      </c>
      <c r="F528" s="26">
        <v>3030</v>
      </c>
      <c r="G528" s="20">
        <v>3030</v>
      </c>
    </row>
    <row r="529" spans="1:7" ht="32.25" thickBot="1" x14ac:dyDescent="0.25">
      <c r="A529" s="25" t="s">
        <v>101</v>
      </c>
      <c r="B529" s="25" t="s">
        <v>29</v>
      </c>
      <c r="C529" s="25" t="s">
        <v>30</v>
      </c>
      <c r="D529" s="25" t="s">
        <v>31</v>
      </c>
      <c r="E529" s="26">
        <v>1032</v>
      </c>
      <c r="F529" s="26">
        <v>1032</v>
      </c>
      <c r="G529" s="20">
        <v>1032</v>
      </c>
    </row>
    <row r="530" spans="1:7" ht="32.25" thickBot="1" x14ac:dyDescent="0.25">
      <c r="A530" s="25" t="s">
        <v>102</v>
      </c>
      <c r="B530" s="25" t="s">
        <v>29</v>
      </c>
      <c r="C530" s="25" t="s">
        <v>30</v>
      </c>
      <c r="D530" s="25" t="s">
        <v>31</v>
      </c>
      <c r="E530" s="26">
        <v>192</v>
      </c>
      <c r="F530" s="26">
        <v>192</v>
      </c>
      <c r="G530" s="20">
        <v>192</v>
      </c>
    </row>
    <row r="531" spans="1:7" ht="32.25" thickBot="1" x14ac:dyDescent="0.25">
      <c r="A531" s="25" t="s">
        <v>103</v>
      </c>
      <c r="B531" s="25" t="s">
        <v>29</v>
      </c>
      <c r="C531" s="25" t="s">
        <v>30</v>
      </c>
      <c r="D531" s="25" t="s">
        <v>31</v>
      </c>
      <c r="E531" s="26">
        <v>1026</v>
      </c>
      <c r="F531" s="26">
        <v>1026</v>
      </c>
      <c r="G531" s="20">
        <v>1026</v>
      </c>
    </row>
    <row r="532" spans="1:7" ht="32.25" thickBot="1" x14ac:dyDescent="0.25">
      <c r="A532" s="25" t="s">
        <v>104</v>
      </c>
      <c r="B532" s="25" t="s">
        <v>29</v>
      </c>
      <c r="C532" s="25" t="s">
        <v>30</v>
      </c>
      <c r="D532" s="25" t="s">
        <v>31</v>
      </c>
      <c r="E532" s="26">
        <v>1480</v>
      </c>
      <c r="F532" s="26">
        <v>1480</v>
      </c>
      <c r="G532" s="20">
        <v>1480</v>
      </c>
    </row>
    <row r="533" spans="1:7" ht="32.25" thickBot="1" x14ac:dyDescent="0.25">
      <c r="A533" s="25" t="s">
        <v>105</v>
      </c>
      <c r="B533" s="25" t="s">
        <v>29</v>
      </c>
      <c r="C533" s="25" t="s">
        <v>30</v>
      </c>
      <c r="D533" s="25" t="s">
        <v>31</v>
      </c>
      <c r="E533" s="26">
        <v>595</v>
      </c>
      <c r="F533" s="26">
        <v>595</v>
      </c>
      <c r="G533" s="20">
        <v>595</v>
      </c>
    </row>
    <row r="534" spans="1:7" ht="32.25" thickBot="1" x14ac:dyDescent="0.25">
      <c r="A534" s="25" t="s">
        <v>106</v>
      </c>
      <c r="B534" s="25" t="s">
        <v>29</v>
      </c>
      <c r="C534" s="25" t="s">
        <v>30</v>
      </c>
      <c r="D534" s="25" t="s">
        <v>31</v>
      </c>
      <c r="E534" s="26">
        <v>1196</v>
      </c>
      <c r="F534" s="26">
        <v>1196</v>
      </c>
      <c r="G534" s="20">
        <v>1196</v>
      </c>
    </row>
    <row r="535" spans="1:7" ht="32.25" thickBot="1" x14ac:dyDescent="0.25">
      <c r="A535" s="25" t="s">
        <v>107</v>
      </c>
      <c r="B535" s="25" t="s">
        <v>29</v>
      </c>
      <c r="C535" s="25" t="s">
        <v>30</v>
      </c>
      <c r="D535" s="25" t="s">
        <v>31</v>
      </c>
      <c r="E535" s="26">
        <v>465</v>
      </c>
      <c r="F535" s="26">
        <v>465</v>
      </c>
      <c r="G535" s="20">
        <v>465</v>
      </c>
    </row>
    <row r="536" spans="1:7" ht="32.25" thickBot="1" x14ac:dyDescent="0.25">
      <c r="A536" s="25" t="s">
        <v>138</v>
      </c>
      <c r="B536" s="25" t="s">
        <v>29</v>
      </c>
      <c r="C536" s="25" t="s">
        <v>30</v>
      </c>
      <c r="D536" s="25" t="s">
        <v>31</v>
      </c>
      <c r="E536" s="48">
        <v>217</v>
      </c>
      <c r="F536" s="48">
        <v>217</v>
      </c>
      <c r="G536" s="20">
        <v>217</v>
      </c>
    </row>
    <row r="537" spans="1:7" ht="32.25" thickBot="1" x14ac:dyDescent="0.25">
      <c r="A537" s="25" t="s">
        <v>140</v>
      </c>
      <c r="B537" s="25" t="s">
        <v>29</v>
      </c>
      <c r="C537" s="25" t="s">
        <v>30</v>
      </c>
      <c r="D537" s="25" t="s">
        <v>31</v>
      </c>
      <c r="E537" s="48">
        <v>544</v>
      </c>
      <c r="F537" s="48">
        <v>544</v>
      </c>
      <c r="G537" s="20">
        <v>544</v>
      </c>
    </row>
    <row r="538" spans="1:7" ht="32.25" thickBot="1" x14ac:dyDescent="0.25">
      <c r="A538" s="25" t="s">
        <v>143</v>
      </c>
      <c r="B538" s="25" t="s">
        <v>29</v>
      </c>
      <c r="C538" s="25" t="s">
        <v>30</v>
      </c>
      <c r="D538" s="25" t="s">
        <v>31</v>
      </c>
      <c r="E538" s="48">
        <v>586</v>
      </c>
      <c r="F538" s="48">
        <v>586</v>
      </c>
      <c r="G538" s="20">
        <v>586</v>
      </c>
    </row>
    <row r="539" spans="1:7" ht="32.25" thickBot="1" x14ac:dyDescent="0.25">
      <c r="A539" s="25" t="s">
        <v>146</v>
      </c>
      <c r="B539" s="25" t="s">
        <v>29</v>
      </c>
      <c r="C539" s="25" t="s">
        <v>30</v>
      </c>
      <c r="D539" s="25" t="s">
        <v>31</v>
      </c>
      <c r="E539" s="48">
        <v>199</v>
      </c>
      <c r="F539" s="48">
        <v>199</v>
      </c>
      <c r="G539" s="20">
        <v>199</v>
      </c>
    </row>
    <row r="540" spans="1:7" ht="32.25" thickBot="1" x14ac:dyDescent="0.25">
      <c r="A540" s="25" t="s">
        <v>146</v>
      </c>
      <c r="B540" s="25" t="s">
        <v>29</v>
      </c>
      <c r="C540" s="25" t="s">
        <v>30</v>
      </c>
      <c r="D540" s="25" t="s">
        <v>31</v>
      </c>
      <c r="E540" s="48">
        <v>11</v>
      </c>
      <c r="F540" s="48">
        <v>11</v>
      </c>
      <c r="G540" s="20">
        <v>11</v>
      </c>
    </row>
    <row r="541" spans="1:7" ht="32.25" thickBot="1" x14ac:dyDescent="0.25">
      <c r="A541" s="25" t="s">
        <v>147</v>
      </c>
      <c r="B541" s="25" t="s">
        <v>29</v>
      </c>
      <c r="C541" s="25" t="s">
        <v>30</v>
      </c>
      <c r="D541" s="25" t="s">
        <v>31</v>
      </c>
      <c r="E541" s="48">
        <v>150</v>
      </c>
      <c r="F541" s="48">
        <v>150</v>
      </c>
      <c r="G541" s="20">
        <v>150</v>
      </c>
    </row>
    <row r="542" spans="1:7" ht="32.25" thickBot="1" x14ac:dyDescent="0.25">
      <c r="A542" s="25" t="s">
        <v>149</v>
      </c>
      <c r="B542" s="25" t="s">
        <v>29</v>
      </c>
      <c r="C542" s="25" t="s">
        <v>30</v>
      </c>
      <c r="D542" s="25" t="s">
        <v>31</v>
      </c>
      <c r="E542" s="48">
        <v>827</v>
      </c>
      <c r="F542" s="48">
        <v>827</v>
      </c>
      <c r="G542" s="20">
        <v>827</v>
      </c>
    </row>
    <row r="543" spans="1:7" ht="32.25" thickBot="1" x14ac:dyDescent="0.25">
      <c r="A543" s="25" t="s">
        <v>154</v>
      </c>
      <c r="B543" s="25" t="s">
        <v>29</v>
      </c>
      <c r="C543" s="25" t="s">
        <v>30</v>
      </c>
      <c r="D543" s="25" t="s">
        <v>31</v>
      </c>
      <c r="E543" s="48">
        <v>1012</v>
      </c>
      <c r="F543" s="48">
        <v>1012</v>
      </c>
      <c r="G543" s="20">
        <v>1012</v>
      </c>
    </row>
    <row r="544" spans="1:7" ht="32.25" thickBot="1" x14ac:dyDescent="0.25">
      <c r="A544" s="25" t="s">
        <v>156</v>
      </c>
      <c r="B544" s="25" t="s">
        <v>29</v>
      </c>
      <c r="C544" s="25" t="s">
        <v>30</v>
      </c>
      <c r="D544" s="25" t="s">
        <v>31</v>
      </c>
      <c r="E544" s="48">
        <v>583</v>
      </c>
      <c r="F544" s="48">
        <v>583</v>
      </c>
      <c r="G544" s="20">
        <v>583</v>
      </c>
    </row>
    <row r="545" spans="1:7" ht="32.25" thickBot="1" x14ac:dyDescent="0.25">
      <c r="A545" s="49" t="s">
        <v>158</v>
      </c>
      <c r="B545" s="49" t="s">
        <v>29</v>
      </c>
      <c r="C545" s="49" t="s">
        <v>30</v>
      </c>
      <c r="D545" s="49" t="s">
        <v>31</v>
      </c>
      <c r="E545" s="20">
        <v>1300</v>
      </c>
      <c r="F545" s="20">
        <v>1300</v>
      </c>
      <c r="G545" s="20">
        <v>1300</v>
      </c>
    </row>
    <row r="546" spans="1:7" ht="32.25" thickBot="1" x14ac:dyDescent="0.25">
      <c r="A546" s="49" t="s">
        <v>168</v>
      </c>
      <c r="B546" s="49" t="s">
        <v>29</v>
      </c>
      <c r="C546" s="49" t="s">
        <v>30</v>
      </c>
      <c r="D546" s="49" t="s">
        <v>31</v>
      </c>
      <c r="E546" s="20">
        <v>1200</v>
      </c>
      <c r="F546" s="20">
        <v>1200</v>
      </c>
      <c r="G546" s="20">
        <v>1200</v>
      </c>
    </row>
    <row r="547" spans="1:7" ht="32.25" thickBot="1" x14ac:dyDescent="0.25">
      <c r="A547" s="49" t="s">
        <v>171</v>
      </c>
      <c r="B547" s="49" t="s">
        <v>29</v>
      </c>
      <c r="C547" s="49" t="s">
        <v>30</v>
      </c>
      <c r="D547" s="49" t="s">
        <v>31</v>
      </c>
      <c r="E547" s="20">
        <v>559</v>
      </c>
      <c r="F547" s="20">
        <v>559</v>
      </c>
      <c r="G547" s="20">
        <v>559</v>
      </c>
    </row>
    <row r="548" spans="1:7" ht="32.25" thickBot="1" x14ac:dyDescent="0.25">
      <c r="A548" s="49" t="s">
        <v>171</v>
      </c>
      <c r="B548" s="49" t="s">
        <v>29</v>
      </c>
      <c r="C548" s="49" t="s">
        <v>30</v>
      </c>
      <c r="D548" s="49" t="s">
        <v>31</v>
      </c>
      <c r="E548" s="20">
        <v>80</v>
      </c>
      <c r="F548" s="20">
        <v>80</v>
      </c>
      <c r="G548" s="20">
        <v>80</v>
      </c>
    </row>
    <row r="549" spans="1:7" ht="32.25" thickBot="1" x14ac:dyDescent="0.25">
      <c r="A549" s="49" t="s">
        <v>173</v>
      </c>
      <c r="B549" s="49" t="s">
        <v>29</v>
      </c>
      <c r="C549" s="49" t="s">
        <v>30</v>
      </c>
      <c r="D549" s="49" t="s">
        <v>31</v>
      </c>
      <c r="E549" s="20">
        <v>100</v>
      </c>
      <c r="F549" s="20">
        <v>100</v>
      </c>
      <c r="G549" s="20">
        <v>100</v>
      </c>
    </row>
    <row r="550" spans="1:7" ht="32.25" thickBot="1" x14ac:dyDescent="0.25">
      <c r="A550" s="49" t="s">
        <v>175</v>
      </c>
      <c r="B550" s="49" t="s">
        <v>29</v>
      </c>
      <c r="C550" s="49" t="s">
        <v>30</v>
      </c>
      <c r="D550" s="49" t="s">
        <v>31</v>
      </c>
      <c r="E550" s="20">
        <v>924</v>
      </c>
      <c r="F550" s="20">
        <v>924</v>
      </c>
      <c r="G550" s="26">
        <v>924</v>
      </c>
    </row>
    <row r="551" spans="1:7" ht="32.25" thickBot="1" x14ac:dyDescent="0.25">
      <c r="A551" s="49" t="s">
        <v>177</v>
      </c>
      <c r="B551" s="49" t="s">
        <v>29</v>
      </c>
      <c r="C551" s="49" t="s">
        <v>30</v>
      </c>
      <c r="D551" s="49" t="s">
        <v>31</v>
      </c>
      <c r="E551" s="20">
        <v>125</v>
      </c>
      <c r="F551" s="20">
        <v>125</v>
      </c>
      <c r="G551" s="26">
        <v>125</v>
      </c>
    </row>
    <row r="552" spans="1:7" ht="25.5" customHeight="1" thickBot="1" x14ac:dyDescent="0.25">
      <c r="A552" s="59" t="s">
        <v>237</v>
      </c>
      <c r="B552" s="85"/>
      <c r="C552" s="85"/>
      <c r="D552" s="93"/>
      <c r="E552" s="82">
        <f>SUM(E510:E551)</f>
        <v>48538</v>
      </c>
      <c r="F552" s="82">
        <f>SUM(F510:F551)</f>
        <v>48538</v>
      </c>
      <c r="G552" s="92">
        <f>SUM(G510:G551)</f>
        <v>48538</v>
      </c>
    </row>
    <row r="553" spans="1:7" ht="32.25" thickBot="1" x14ac:dyDescent="0.25">
      <c r="A553" s="25" t="s">
        <v>67</v>
      </c>
      <c r="B553" s="25" t="s">
        <v>16</v>
      </c>
      <c r="C553" s="25" t="s">
        <v>68</v>
      </c>
      <c r="D553" s="25" t="s">
        <v>24</v>
      </c>
      <c r="E553" s="26">
        <v>26</v>
      </c>
      <c r="F553" s="26">
        <v>26</v>
      </c>
      <c r="G553" s="20">
        <v>26</v>
      </c>
    </row>
    <row r="554" spans="1:7" ht="32.25" thickBot="1" x14ac:dyDescent="0.25">
      <c r="A554" s="25" t="s">
        <v>69</v>
      </c>
      <c r="B554" s="25"/>
      <c r="C554" s="25" t="s">
        <v>68</v>
      </c>
      <c r="D554" s="25" t="s">
        <v>24</v>
      </c>
      <c r="E554" s="26">
        <v>30</v>
      </c>
      <c r="F554" s="26">
        <v>30</v>
      </c>
      <c r="G554" s="20">
        <v>30</v>
      </c>
    </row>
    <row r="555" spans="1:7" ht="32.25" thickBot="1" x14ac:dyDescent="0.25">
      <c r="A555" s="25" t="s">
        <v>144</v>
      </c>
      <c r="B555" s="25" t="s">
        <v>16</v>
      </c>
      <c r="C555" s="25" t="s">
        <v>68</v>
      </c>
      <c r="D555" s="25" t="s">
        <v>24</v>
      </c>
      <c r="E555" s="48">
        <v>165</v>
      </c>
      <c r="F555" s="48">
        <v>165</v>
      </c>
      <c r="G555" s="20">
        <v>165</v>
      </c>
    </row>
    <row r="556" spans="1:7" ht="77.25" thickBot="1" x14ac:dyDescent="0.25">
      <c r="A556" s="59" t="s">
        <v>238</v>
      </c>
      <c r="B556" s="94"/>
      <c r="C556" s="85"/>
      <c r="D556" s="93"/>
      <c r="E556" s="91">
        <f>SUM(E553:E555)</f>
        <v>221</v>
      </c>
      <c r="F556" s="68">
        <f>SUM(F553:F555)</f>
        <v>221</v>
      </c>
      <c r="G556" s="71">
        <f>SUM(G553:G555)</f>
        <v>221</v>
      </c>
    </row>
    <row r="557" spans="1:7" ht="42.75" thickBot="1" x14ac:dyDescent="0.25">
      <c r="A557" s="25" t="s">
        <v>79</v>
      </c>
      <c r="B557" s="25"/>
      <c r="C557" s="25" t="s">
        <v>80</v>
      </c>
      <c r="D557" s="25" t="s">
        <v>33</v>
      </c>
      <c r="E557" s="26">
        <v>6</v>
      </c>
      <c r="F557" s="26">
        <v>6</v>
      </c>
      <c r="G557" s="20">
        <v>6</v>
      </c>
    </row>
    <row r="558" spans="1:7" ht="89.25" customHeight="1" thickBot="1" x14ac:dyDescent="0.25">
      <c r="A558" s="59" t="s">
        <v>239</v>
      </c>
      <c r="B558" s="72"/>
      <c r="C558" s="72"/>
      <c r="D558" s="72"/>
      <c r="E558" s="75">
        <f>E557</f>
        <v>6</v>
      </c>
      <c r="F558" s="75">
        <f>F557</f>
        <v>6</v>
      </c>
      <c r="G558" s="75">
        <f>G557</f>
        <v>6</v>
      </c>
    </row>
    <row r="559" spans="1:7" ht="21.75" thickBot="1" x14ac:dyDescent="0.25">
      <c r="A559" s="25" t="s">
        <v>153</v>
      </c>
      <c r="B559" s="25" t="s">
        <v>16</v>
      </c>
      <c r="C559" s="25" t="s">
        <v>135</v>
      </c>
      <c r="D559" s="25" t="s">
        <v>61</v>
      </c>
      <c r="E559" s="48">
        <v>37230</v>
      </c>
      <c r="F559" s="48">
        <v>37230</v>
      </c>
      <c r="G559" s="20">
        <v>37230</v>
      </c>
    </row>
    <row r="560" spans="1:7" ht="51.75" thickBot="1" x14ac:dyDescent="0.25">
      <c r="A560" s="66" t="s">
        <v>240</v>
      </c>
      <c r="B560" s="72"/>
      <c r="C560" s="72"/>
      <c r="D560" s="72"/>
      <c r="E560" s="75">
        <f>E559</f>
        <v>37230</v>
      </c>
      <c r="F560" s="75">
        <f>F559</f>
        <v>37230</v>
      </c>
      <c r="G560" s="75">
        <f>G559</f>
        <v>37230</v>
      </c>
    </row>
    <row r="561" spans="1:11" ht="42.75" thickBot="1" x14ac:dyDescent="0.25">
      <c r="A561" s="25" t="s">
        <v>142</v>
      </c>
      <c r="B561" s="25" t="s">
        <v>16</v>
      </c>
      <c r="C561" s="25" t="s">
        <v>121</v>
      </c>
      <c r="D561" s="25" t="s">
        <v>122</v>
      </c>
      <c r="E561" s="48">
        <v>5</v>
      </c>
      <c r="F561" s="48">
        <v>5</v>
      </c>
      <c r="G561" s="20">
        <v>5</v>
      </c>
    </row>
    <row r="562" spans="1:11" ht="39" thickBot="1" x14ac:dyDescent="0.25">
      <c r="A562" s="66" t="s">
        <v>241</v>
      </c>
      <c r="B562" s="72"/>
      <c r="C562" s="72"/>
      <c r="D562" s="72"/>
      <c r="E562" s="75">
        <f>E561</f>
        <v>5</v>
      </c>
      <c r="F562" s="75">
        <f>F561</f>
        <v>5</v>
      </c>
      <c r="G562" s="75">
        <f>G561</f>
        <v>5</v>
      </c>
    </row>
    <row r="563" spans="1:11" ht="53.25" thickBot="1" x14ac:dyDescent="0.25">
      <c r="A563" s="25" t="s">
        <v>142</v>
      </c>
      <c r="B563" s="25" t="s">
        <v>29</v>
      </c>
      <c r="C563" s="25" t="s">
        <v>129</v>
      </c>
      <c r="D563" s="25" t="s">
        <v>130</v>
      </c>
      <c r="E563" s="48">
        <v>14</v>
      </c>
      <c r="F563" s="48">
        <v>14</v>
      </c>
      <c r="G563" s="20">
        <v>14</v>
      </c>
    </row>
    <row r="564" spans="1:11" ht="51.75" thickBot="1" x14ac:dyDescent="0.25">
      <c r="A564" s="66" t="s">
        <v>242</v>
      </c>
      <c r="B564" s="72"/>
      <c r="C564" s="72"/>
      <c r="D564" s="72"/>
      <c r="E564" s="75">
        <f>E563</f>
        <v>14</v>
      </c>
      <c r="F564" s="75">
        <f>F563</f>
        <v>14</v>
      </c>
      <c r="G564" s="75">
        <f>G563</f>
        <v>14</v>
      </c>
    </row>
    <row r="565" spans="1:11" ht="32.25" thickBot="1" x14ac:dyDescent="0.25">
      <c r="A565" s="25" t="s">
        <v>59</v>
      </c>
      <c r="B565" s="25" t="s">
        <v>29</v>
      </c>
      <c r="C565" s="25" t="s">
        <v>63</v>
      </c>
      <c r="D565" s="25" t="s">
        <v>64</v>
      </c>
      <c r="E565" s="26">
        <v>16750</v>
      </c>
      <c r="F565" s="26">
        <v>16750</v>
      </c>
      <c r="G565" s="20">
        <v>16750</v>
      </c>
    </row>
    <row r="566" spans="1:11" ht="32.25" thickBot="1" x14ac:dyDescent="0.25">
      <c r="A566" s="25" t="s">
        <v>65</v>
      </c>
      <c r="B566" s="25" t="s">
        <v>29</v>
      </c>
      <c r="C566" s="25" t="s">
        <v>63</v>
      </c>
      <c r="D566" s="25" t="s">
        <v>64</v>
      </c>
      <c r="E566" s="26">
        <v>4000</v>
      </c>
      <c r="F566" s="26">
        <v>4000</v>
      </c>
      <c r="G566" s="20">
        <v>4000</v>
      </c>
    </row>
    <row r="567" spans="1:11" ht="32.25" thickBot="1" x14ac:dyDescent="0.25">
      <c r="A567" s="25" t="s">
        <v>72</v>
      </c>
      <c r="B567" s="25" t="s">
        <v>29</v>
      </c>
      <c r="C567" s="25" t="s">
        <v>63</v>
      </c>
      <c r="D567" s="25" t="s">
        <v>64</v>
      </c>
      <c r="E567" s="26">
        <v>2000</v>
      </c>
      <c r="F567" s="26">
        <v>2000</v>
      </c>
      <c r="G567" s="20">
        <v>2000</v>
      </c>
      <c r="I567" s="97"/>
      <c r="J567" s="97"/>
      <c r="K567" s="97"/>
    </row>
    <row r="568" spans="1:11" ht="32.25" thickBot="1" x14ac:dyDescent="0.25">
      <c r="A568" s="25" t="s">
        <v>81</v>
      </c>
      <c r="B568" s="25" t="s">
        <v>29</v>
      </c>
      <c r="C568" s="25" t="s">
        <v>63</v>
      </c>
      <c r="D568" s="25" t="s">
        <v>64</v>
      </c>
      <c r="E568" s="26">
        <v>1700</v>
      </c>
      <c r="F568" s="26">
        <v>1700</v>
      </c>
      <c r="G568" s="20">
        <v>1700</v>
      </c>
      <c r="I568" s="70"/>
      <c r="J568" s="70"/>
      <c r="K568" s="70"/>
    </row>
    <row r="569" spans="1:11" ht="32.25" thickBot="1" x14ac:dyDescent="0.25">
      <c r="A569" s="25" t="s">
        <v>91</v>
      </c>
      <c r="B569" s="25" t="s">
        <v>29</v>
      </c>
      <c r="C569" s="25" t="s">
        <v>63</v>
      </c>
      <c r="D569" s="25" t="s">
        <v>64</v>
      </c>
      <c r="E569" s="26">
        <v>23053</v>
      </c>
      <c r="F569" s="26">
        <v>23053</v>
      </c>
      <c r="G569" s="20">
        <v>23053</v>
      </c>
      <c r="I569" s="98"/>
      <c r="J569" s="98"/>
      <c r="K569" s="98"/>
    </row>
    <row r="570" spans="1:11" ht="32.25" thickBot="1" x14ac:dyDescent="0.25">
      <c r="A570" s="25" t="s">
        <v>98</v>
      </c>
      <c r="B570" s="25" t="s">
        <v>29</v>
      </c>
      <c r="C570" s="25" t="s">
        <v>63</v>
      </c>
      <c r="D570" s="25" t="s">
        <v>64</v>
      </c>
      <c r="E570" s="26">
        <v>6285</v>
      </c>
      <c r="F570" s="26">
        <v>6285</v>
      </c>
      <c r="G570" s="20">
        <v>6285</v>
      </c>
    </row>
    <row r="571" spans="1:11" ht="32.25" thickBot="1" x14ac:dyDescent="0.25">
      <c r="A571" s="25" t="s">
        <v>99</v>
      </c>
      <c r="B571" s="25" t="s">
        <v>29</v>
      </c>
      <c r="C571" s="25" t="s">
        <v>63</v>
      </c>
      <c r="D571" s="25" t="s">
        <v>64</v>
      </c>
      <c r="E571" s="26">
        <v>3300</v>
      </c>
      <c r="F571" s="26">
        <v>3300</v>
      </c>
      <c r="G571" s="20">
        <v>3300</v>
      </c>
    </row>
    <row r="572" spans="1:11" ht="32.25" thickBot="1" x14ac:dyDescent="0.25">
      <c r="A572" s="25" t="s">
        <v>101</v>
      </c>
      <c r="B572" s="25" t="s">
        <v>29</v>
      </c>
      <c r="C572" s="25" t="s">
        <v>63</v>
      </c>
      <c r="D572" s="25" t="s">
        <v>64</v>
      </c>
      <c r="E572" s="26">
        <v>1340</v>
      </c>
      <c r="F572" s="26">
        <v>1340</v>
      </c>
      <c r="G572" s="20">
        <v>1340</v>
      </c>
    </row>
    <row r="573" spans="1:11" ht="32.25" thickBot="1" x14ac:dyDescent="0.25">
      <c r="A573" s="25" t="s">
        <v>103</v>
      </c>
      <c r="B573" s="25" t="s">
        <v>29</v>
      </c>
      <c r="C573" s="25" t="s">
        <v>63</v>
      </c>
      <c r="D573" s="25" t="s">
        <v>64</v>
      </c>
      <c r="E573" s="26">
        <v>1944</v>
      </c>
      <c r="F573" s="26">
        <v>1944</v>
      </c>
      <c r="G573" s="20">
        <v>1944</v>
      </c>
    </row>
    <row r="574" spans="1:11" ht="32.25" thickBot="1" x14ac:dyDescent="0.25">
      <c r="A574" s="25" t="s">
        <v>104</v>
      </c>
      <c r="B574" s="25" t="s">
        <v>29</v>
      </c>
      <c r="C574" s="25" t="s">
        <v>63</v>
      </c>
      <c r="D574" s="25" t="s">
        <v>64</v>
      </c>
      <c r="E574" s="26">
        <v>1640</v>
      </c>
      <c r="F574" s="26">
        <v>1640</v>
      </c>
      <c r="G574" s="20">
        <v>1640</v>
      </c>
    </row>
    <row r="575" spans="1:11" ht="32.25" thickBot="1" x14ac:dyDescent="0.25">
      <c r="A575" s="25" t="s">
        <v>138</v>
      </c>
      <c r="B575" s="25" t="s">
        <v>29</v>
      </c>
      <c r="C575" s="25" t="s">
        <v>63</v>
      </c>
      <c r="D575" s="25" t="s">
        <v>64</v>
      </c>
      <c r="E575" s="48">
        <v>90</v>
      </c>
      <c r="F575" s="48">
        <v>90</v>
      </c>
      <c r="G575" s="20">
        <v>90</v>
      </c>
    </row>
    <row r="576" spans="1:11" ht="32.25" thickBot="1" x14ac:dyDescent="0.25">
      <c r="A576" s="25" t="s">
        <v>147</v>
      </c>
      <c r="B576" s="25" t="s">
        <v>29</v>
      </c>
      <c r="C576" s="25" t="s">
        <v>63</v>
      </c>
      <c r="D576" s="25" t="s">
        <v>64</v>
      </c>
      <c r="E576" s="48">
        <v>1490</v>
      </c>
      <c r="F576" s="48">
        <v>1490</v>
      </c>
      <c r="G576" s="20">
        <v>1490</v>
      </c>
    </row>
    <row r="577" spans="1:7" ht="32.25" thickBot="1" x14ac:dyDescent="0.25">
      <c r="A577" s="25" t="s">
        <v>149</v>
      </c>
      <c r="B577" s="25" t="s">
        <v>29</v>
      </c>
      <c r="C577" s="25" t="s">
        <v>63</v>
      </c>
      <c r="D577" s="25" t="s">
        <v>64</v>
      </c>
      <c r="E577" s="48">
        <v>40</v>
      </c>
      <c r="F577" s="48">
        <v>40</v>
      </c>
      <c r="G577" s="20">
        <v>40</v>
      </c>
    </row>
    <row r="578" spans="1:7" ht="32.25" thickBot="1" x14ac:dyDescent="0.25">
      <c r="A578" s="49" t="s">
        <v>158</v>
      </c>
      <c r="B578" s="49" t="s">
        <v>29</v>
      </c>
      <c r="C578" s="49" t="s">
        <v>63</v>
      </c>
      <c r="D578" s="49" t="s">
        <v>64</v>
      </c>
      <c r="E578" s="20">
        <v>19000</v>
      </c>
      <c r="F578" s="20">
        <v>19000</v>
      </c>
      <c r="G578" s="20">
        <v>19000</v>
      </c>
    </row>
    <row r="579" spans="1:7" ht="32.25" thickBot="1" x14ac:dyDescent="0.25">
      <c r="A579" s="49" t="s">
        <v>168</v>
      </c>
      <c r="B579" s="49" t="s">
        <v>29</v>
      </c>
      <c r="C579" s="49" t="s">
        <v>63</v>
      </c>
      <c r="D579" s="49" t="s">
        <v>64</v>
      </c>
      <c r="E579" s="20">
        <v>9500</v>
      </c>
      <c r="F579" s="20">
        <v>9500</v>
      </c>
      <c r="G579" s="20">
        <v>9500</v>
      </c>
    </row>
    <row r="580" spans="1:7" ht="32.25" thickBot="1" x14ac:dyDescent="0.25">
      <c r="A580" s="49" t="s">
        <v>175</v>
      </c>
      <c r="B580" s="49" t="s">
        <v>29</v>
      </c>
      <c r="C580" s="49" t="s">
        <v>63</v>
      </c>
      <c r="D580" s="49" t="s">
        <v>64</v>
      </c>
      <c r="E580" s="20">
        <v>850</v>
      </c>
      <c r="F580" s="20">
        <v>850</v>
      </c>
      <c r="G580" s="26">
        <v>850</v>
      </c>
    </row>
    <row r="581" spans="1:7" ht="32.25" thickBot="1" x14ac:dyDescent="0.25">
      <c r="A581" s="49" t="s">
        <v>176</v>
      </c>
      <c r="B581" s="49" t="s">
        <v>29</v>
      </c>
      <c r="C581" s="49" t="s">
        <v>63</v>
      </c>
      <c r="D581" s="49" t="s">
        <v>64</v>
      </c>
      <c r="E581" s="20">
        <v>58857</v>
      </c>
      <c r="F581" s="20">
        <v>58857</v>
      </c>
      <c r="G581" s="26">
        <v>58857</v>
      </c>
    </row>
    <row r="582" spans="1:7" ht="13.5" thickBot="1" x14ac:dyDescent="0.25">
      <c r="A582" s="57" t="s">
        <v>244</v>
      </c>
      <c r="B582" s="58"/>
      <c r="C582" s="58"/>
      <c r="D582" s="58"/>
      <c r="E582" s="67">
        <f>SUM(E565:E581)</f>
        <v>151839</v>
      </c>
      <c r="F582" s="67">
        <f>SUM(F565:F581)</f>
        <v>151839</v>
      </c>
      <c r="G582" s="69">
        <f>SUM(G565:G581)</f>
        <v>151839</v>
      </c>
    </row>
    <row r="583" spans="1:7" ht="13.5" thickBot="1" x14ac:dyDescent="0.25">
      <c r="A583" s="66" t="s">
        <v>256</v>
      </c>
      <c r="B583" s="72"/>
      <c r="C583" s="72"/>
      <c r="D583" s="72"/>
      <c r="E583" s="75">
        <f>E33+E68+E107+E126+E149+E176+E178+E207+E211+E216+E219+E244+E246+E303+E311+E315+E313+E318+E320+E323+E350+E363+E398+E402+E406+E411+E422+E427+E440+E446+E448+E450+E452+E454+E456+E460+E462+E464+E479+E507+E509+E552+E556+E558+E560+E562+E564+E582+E359</f>
        <v>1954819</v>
      </c>
      <c r="F583" s="75">
        <f t="shared" ref="F583:G583" si="1">F33+F68+F107+F126+F149+F176+F178+F207+F211+F216+F219+F244+F246+F303+F311+F315+F313+F318+F320+F323+F350+F363+F398+F402+F406+F411+F422+F427+F440+F446+F448+F450+F452+F454+F456+F460+F462+F464+F479+F507+F509+F552+F556+F558+F560+F562+F564+F582+F359</f>
        <v>1958643</v>
      </c>
      <c r="G583" s="75">
        <f t="shared" si="1"/>
        <v>1960348</v>
      </c>
    </row>
    <row r="586" spans="1:7" x14ac:dyDescent="0.2">
      <c r="E586" s="97"/>
      <c r="F586" s="97"/>
      <c r="G586" s="97"/>
    </row>
    <row r="588" spans="1:7" x14ac:dyDescent="0.2">
      <c r="E588" s="98"/>
      <c r="F588" s="98"/>
      <c r="G588" s="98"/>
    </row>
  </sheetData>
  <autoFilter ref="A4:G583">
    <filterColumn colId="4" showButton="0"/>
    <filterColumn colId="5" showButton="0"/>
  </autoFilter>
  <mergeCells count="6">
    <mergeCell ref="A1:G1"/>
    <mergeCell ref="E4:G4"/>
    <mergeCell ref="A4:A5"/>
    <mergeCell ref="B4:B5"/>
    <mergeCell ref="D4:D5"/>
    <mergeCell ref="C4:C5"/>
  </mergeCells>
  <pageMargins left="0.23622047244094491" right="0.23622047244094491" top="0.74803149606299213" bottom="0.74803149606299213" header="0.31496062992125984" footer="0.31496062992125984"/>
  <pageSetup paperSize="9" scale="52" fitToHeight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59"/>
  <sheetViews>
    <sheetView workbookViewId="0">
      <selection activeCell="A16" sqref="A16"/>
    </sheetView>
  </sheetViews>
  <sheetFormatPr defaultRowHeight="12.75" x14ac:dyDescent="0.2"/>
  <cols>
    <col min="1" max="1" width="94.7109375" customWidth="1"/>
    <col min="2" max="4" width="17.42578125" style="70" bestFit="1" customWidth="1"/>
  </cols>
  <sheetData>
    <row r="1" spans="1:4" ht="43.5" customHeight="1" x14ac:dyDescent="0.2">
      <c r="A1" s="147" t="s">
        <v>196</v>
      </c>
      <c r="B1" s="147"/>
      <c r="C1" s="147"/>
      <c r="D1" s="147"/>
    </row>
    <row r="4" spans="1:4" ht="45.75" customHeight="1" x14ac:dyDescent="0.2">
      <c r="A4" s="152" t="s">
        <v>34</v>
      </c>
      <c r="B4" s="152" t="s">
        <v>201</v>
      </c>
      <c r="C4" s="152"/>
      <c r="D4" s="152"/>
    </row>
    <row r="5" spans="1:4" x14ac:dyDescent="0.2">
      <c r="A5" s="152"/>
      <c r="B5" s="99" t="s">
        <v>1</v>
      </c>
      <c r="C5" s="99" t="s">
        <v>2</v>
      </c>
      <c r="D5" s="99" t="s">
        <v>3</v>
      </c>
    </row>
    <row r="6" spans="1:4" x14ac:dyDescent="0.2">
      <c r="A6" s="100" t="s">
        <v>246</v>
      </c>
      <c r="B6" s="101">
        <v>66320</v>
      </c>
      <c r="C6" s="101">
        <v>66320</v>
      </c>
      <c r="D6" s="101">
        <v>66320</v>
      </c>
    </row>
    <row r="7" spans="1:4" x14ac:dyDescent="0.2">
      <c r="A7" s="100" t="s">
        <v>253</v>
      </c>
      <c r="B7" s="101">
        <v>29918</v>
      </c>
      <c r="C7" s="101">
        <v>29918</v>
      </c>
      <c r="D7" s="101">
        <v>29918</v>
      </c>
    </row>
    <row r="8" spans="1:4" ht="25.5" x14ac:dyDescent="0.2">
      <c r="A8" s="102" t="s">
        <v>21</v>
      </c>
      <c r="B8" s="101">
        <v>94939</v>
      </c>
      <c r="C8" s="101">
        <v>94939</v>
      </c>
      <c r="D8" s="101">
        <v>94839</v>
      </c>
    </row>
    <row r="9" spans="1:4" ht="38.25" x14ac:dyDescent="0.2">
      <c r="A9" s="103" t="s">
        <v>51</v>
      </c>
      <c r="B9" s="104">
        <v>19563</v>
      </c>
      <c r="C9" s="104">
        <v>18920</v>
      </c>
      <c r="D9" s="104">
        <v>18920</v>
      </c>
    </row>
    <row r="10" spans="1:4" ht="38.25" x14ac:dyDescent="0.2">
      <c r="A10" s="103" t="s">
        <v>52</v>
      </c>
      <c r="B10" s="104">
        <v>58465</v>
      </c>
      <c r="C10" s="104">
        <v>58465</v>
      </c>
      <c r="D10" s="104">
        <v>58465</v>
      </c>
    </row>
    <row r="11" spans="1:4" ht="38.25" x14ac:dyDescent="0.2">
      <c r="A11" s="103" t="s">
        <v>185</v>
      </c>
      <c r="B11" s="104">
        <v>47253</v>
      </c>
      <c r="C11" s="104">
        <v>47253</v>
      </c>
      <c r="D11" s="104">
        <v>47253</v>
      </c>
    </row>
    <row r="12" spans="1:4" ht="38.25" x14ac:dyDescent="0.2">
      <c r="A12" s="103" t="s">
        <v>186</v>
      </c>
      <c r="B12" s="104">
        <v>2200</v>
      </c>
      <c r="C12" s="104">
        <v>2200</v>
      </c>
      <c r="D12" s="104">
        <v>2200</v>
      </c>
    </row>
    <row r="13" spans="1:4" ht="38.25" x14ac:dyDescent="0.2">
      <c r="A13" s="103" t="s">
        <v>254</v>
      </c>
      <c r="B13" s="104">
        <v>65341</v>
      </c>
      <c r="C13" s="104">
        <v>65121</v>
      </c>
      <c r="D13" s="104">
        <v>65121</v>
      </c>
    </row>
    <row r="14" spans="1:4" ht="38.25" x14ac:dyDescent="0.2">
      <c r="A14" s="103" t="s">
        <v>188</v>
      </c>
      <c r="B14" s="104">
        <v>1658</v>
      </c>
      <c r="C14" s="104">
        <v>1658</v>
      </c>
      <c r="D14" s="104">
        <v>1658</v>
      </c>
    </row>
    <row r="15" spans="1:4" ht="38.25" x14ac:dyDescent="0.2">
      <c r="A15" s="103" t="s">
        <v>47</v>
      </c>
      <c r="B15" s="104">
        <v>14616</v>
      </c>
      <c r="C15" s="104">
        <v>14616</v>
      </c>
      <c r="D15" s="104">
        <v>14616</v>
      </c>
    </row>
    <row r="16" spans="1:4" ht="38.25" x14ac:dyDescent="0.2">
      <c r="A16" s="103" t="s">
        <v>187</v>
      </c>
      <c r="B16" s="104">
        <v>51000</v>
      </c>
      <c r="C16" s="104">
        <v>51000</v>
      </c>
      <c r="D16" s="104">
        <v>51000</v>
      </c>
    </row>
    <row r="17" spans="1:4" ht="38.25" x14ac:dyDescent="0.2">
      <c r="A17" s="103" t="s">
        <v>49</v>
      </c>
      <c r="B17" s="104">
        <v>42343</v>
      </c>
      <c r="C17" s="104">
        <v>44928</v>
      </c>
      <c r="D17" s="104">
        <v>44928</v>
      </c>
    </row>
    <row r="18" spans="1:4" ht="38.25" x14ac:dyDescent="0.2">
      <c r="A18" s="103" t="s">
        <v>184</v>
      </c>
      <c r="B18" s="104">
        <v>92</v>
      </c>
      <c r="C18" s="104">
        <v>92</v>
      </c>
      <c r="D18" s="104">
        <v>92</v>
      </c>
    </row>
    <row r="19" spans="1:4" ht="25.5" x14ac:dyDescent="0.2">
      <c r="A19" s="105" t="s">
        <v>50</v>
      </c>
      <c r="B19" s="104">
        <v>852388</v>
      </c>
      <c r="C19" s="104">
        <v>852666</v>
      </c>
      <c r="D19" s="104">
        <v>852666</v>
      </c>
    </row>
    <row r="20" spans="1:4" ht="25.5" x14ac:dyDescent="0.2">
      <c r="A20" s="103" t="s">
        <v>19</v>
      </c>
      <c r="B20" s="106">
        <v>12863</v>
      </c>
      <c r="C20" s="106">
        <v>12863</v>
      </c>
      <c r="D20" s="106">
        <v>12863</v>
      </c>
    </row>
    <row r="21" spans="1:4" x14ac:dyDescent="0.2">
      <c r="A21" s="103" t="s">
        <v>93</v>
      </c>
      <c r="B21" s="101">
        <v>3245</v>
      </c>
      <c r="C21" s="101">
        <v>3245</v>
      </c>
      <c r="D21" s="101">
        <v>3245</v>
      </c>
    </row>
    <row r="22" spans="1:4" x14ac:dyDescent="0.2">
      <c r="A22" s="103" t="s">
        <v>166</v>
      </c>
      <c r="B22" s="101">
        <v>1</v>
      </c>
      <c r="C22" s="101">
        <v>1</v>
      </c>
      <c r="D22" s="101">
        <v>1</v>
      </c>
    </row>
    <row r="23" spans="1:4" ht="25.5" x14ac:dyDescent="0.2">
      <c r="A23" s="103" t="s">
        <v>255</v>
      </c>
      <c r="B23" s="101">
        <v>8</v>
      </c>
      <c r="C23" s="101">
        <v>8</v>
      </c>
      <c r="D23" s="101">
        <v>8</v>
      </c>
    </row>
    <row r="24" spans="1:4" ht="38.25" x14ac:dyDescent="0.2">
      <c r="A24" s="103" t="s">
        <v>123</v>
      </c>
      <c r="B24" s="104">
        <v>7200</v>
      </c>
      <c r="C24" s="104">
        <v>9000</v>
      </c>
      <c r="D24" s="104">
        <v>10800</v>
      </c>
    </row>
    <row r="25" spans="1:4" x14ac:dyDescent="0.2">
      <c r="A25" s="103" t="s">
        <v>136</v>
      </c>
      <c r="B25" s="104">
        <v>102000</v>
      </c>
      <c r="C25" s="104">
        <v>102000</v>
      </c>
      <c r="D25" s="104">
        <v>102000</v>
      </c>
    </row>
    <row r="26" spans="1:4" ht="51" x14ac:dyDescent="0.2">
      <c r="A26" s="103" t="s">
        <v>252</v>
      </c>
      <c r="B26" s="104">
        <v>9053</v>
      </c>
      <c r="C26" s="104">
        <v>9053</v>
      </c>
      <c r="D26" s="104">
        <v>9053</v>
      </c>
    </row>
    <row r="27" spans="1:4" ht="63.75" x14ac:dyDescent="0.2">
      <c r="A27" s="103" t="s">
        <v>73</v>
      </c>
      <c r="B27" s="104">
        <v>7620</v>
      </c>
      <c r="C27" s="104">
        <v>7620</v>
      </c>
      <c r="D27" s="104">
        <v>7620</v>
      </c>
    </row>
    <row r="28" spans="1:4" ht="38.25" x14ac:dyDescent="0.2">
      <c r="A28" s="105" t="s">
        <v>25</v>
      </c>
      <c r="B28" s="104">
        <v>383</v>
      </c>
      <c r="C28" s="104">
        <v>383</v>
      </c>
      <c r="D28" s="104">
        <v>383</v>
      </c>
    </row>
    <row r="29" spans="1:4" ht="38.25" x14ac:dyDescent="0.2">
      <c r="A29" s="103" t="s">
        <v>27</v>
      </c>
      <c r="B29" s="104">
        <v>11249</v>
      </c>
      <c r="C29" s="104">
        <v>11249</v>
      </c>
      <c r="D29" s="104">
        <v>11249</v>
      </c>
    </row>
    <row r="30" spans="1:4" ht="38.25" x14ac:dyDescent="0.2">
      <c r="A30" s="103" t="s">
        <v>84</v>
      </c>
      <c r="B30" s="104">
        <v>230</v>
      </c>
      <c r="C30" s="104">
        <v>220</v>
      </c>
      <c r="D30" s="104">
        <v>220</v>
      </c>
    </row>
    <row r="31" spans="1:4" ht="51" x14ac:dyDescent="0.2">
      <c r="A31" s="103" t="s">
        <v>62</v>
      </c>
      <c r="B31" s="104">
        <v>384</v>
      </c>
      <c r="C31" s="104">
        <v>384</v>
      </c>
      <c r="D31" s="104">
        <v>384</v>
      </c>
    </row>
    <row r="32" spans="1:4" ht="38.25" x14ac:dyDescent="0.2">
      <c r="A32" s="103" t="s">
        <v>109</v>
      </c>
      <c r="B32" s="104">
        <v>629</v>
      </c>
      <c r="C32" s="104">
        <v>629</v>
      </c>
      <c r="D32" s="104">
        <v>629</v>
      </c>
    </row>
    <row r="33" spans="1:4" ht="38.25" x14ac:dyDescent="0.2">
      <c r="A33" s="103" t="s">
        <v>100</v>
      </c>
      <c r="B33" s="104">
        <v>3894</v>
      </c>
      <c r="C33" s="104">
        <v>3894</v>
      </c>
      <c r="D33" s="104">
        <v>3894</v>
      </c>
    </row>
    <row r="34" spans="1:4" ht="51" x14ac:dyDescent="0.2">
      <c r="A34" s="103" t="s">
        <v>251</v>
      </c>
      <c r="B34" s="104">
        <v>425</v>
      </c>
      <c r="C34" s="104">
        <v>425</v>
      </c>
      <c r="D34" s="104">
        <v>425</v>
      </c>
    </row>
    <row r="35" spans="1:4" ht="38.25" x14ac:dyDescent="0.2">
      <c r="A35" s="103" t="s">
        <v>74</v>
      </c>
      <c r="B35" s="104">
        <v>9234</v>
      </c>
      <c r="C35" s="104">
        <v>9234</v>
      </c>
      <c r="D35" s="104">
        <v>9234</v>
      </c>
    </row>
    <row r="36" spans="1:4" ht="38.25" x14ac:dyDescent="0.2">
      <c r="A36" s="102" t="s">
        <v>82</v>
      </c>
      <c r="B36" s="104">
        <v>2242</v>
      </c>
      <c r="C36" s="104">
        <v>2242</v>
      </c>
      <c r="D36" s="104">
        <v>2242</v>
      </c>
    </row>
    <row r="37" spans="1:4" x14ac:dyDescent="0.2">
      <c r="A37" s="107" t="s">
        <v>77</v>
      </c>
      <c r="B37" s="106">
        <v>41700</v>
      </c>
      <c r="C37" s="106">
        <v>41700</v>
      </c>
      <c r="D37" s="106">
        <v>41700</v>
      </c>
    </row>
    <row r="38" spans="1:4" ht="51" x14ac:dyDescent="0.2">
      <c r="A38" s="103" t="s">
        <v>132</v>
      </c>
      <c r="B38" s="104">
        <v>3</v>
      </c>
      <c r="C38" s="104">
        <v>3</v>
      </c>
      <c r="D38" s="104">
        <v>3</v>
      </c>
    </row>
    <row r="39" spans="1:4" ht="38.25" x14ac:dyDescent="0.2">
      <c r="A39" s="103" t="s">
        <v>250</v>
      </c>
      <c r="B39" s="108">
        <v>24</v>
      </c>
      <c r="C39" s="108">
        <v>26</v>
      </c>
      <c r="D39" s="108">
        <v>28</v>
      </c>
    </row>
    <row r="40" spans="1:4" x14ac:dyDescent="0.2">
      <c r="A40" s="102" t="s">
        <v>95</v>
      </c>
      <c r="B40" s="101">
        <v>49730</v>
      </c>
      <c r="C40" s="101">
        <v>49730</v>
      </c>
      <c r="D40" s="101">
        <v>49730</v>
      </c>
    </row>
    <row r="41" spans="1:4" ht="25.5" x14ac:dyDescent="0.2">
      <c r="A41" s="103" t="s">
        <v>249</v>
      </c>
      <c r="B41" s="104">
        <v>13</v>
      </c>
      <c r="C41" s="104">
        <v>13</v>
      </c>
      <c r="D41" s="104">
        <v>14</v>
      </c>
    </row>
    <row r="42" spans="1:4" x14ac:dyDescent="0.2">
      <c r="A42" s="103" t="s">
        <v>125</v>
      </c>
      <c r="B42" s="101">
        <v>38968</v>
      </c>
      <c r="C42" s="101">
        <v>38970</v>
      </c>
      <c r="D42" s="101">
        <v>38972</v>
      </c>
    </row>
    <row r="43" spans="1:4" ht="25.5" x14ac:dyDescent="0.2">
      <c r="A43" s="102" t="s">
        <v>162</v>
      </c>
      <c r="B43" s="101">
        <v>20</v>
      </c>
      <c r="C43" s="101">
        <v>20</v>
      </c>
      <c r="D43" s="101">
        <v>20</v>
      </c>
    </row>
    <row r="44" spans="1:4" ht="25.5" x14ac:dyDescent="0.2">
      <c r="A44" s="102" t="s">
        <v>248</v>
      </c>
      <c r="B44" s="101">
        <v>30</v>
      </c>
      <c r="C44" s="101">
        <v>30</v>
      </c>
      <c r="D44" s="101">
        <v>30</v>
      </c>
    </row>
    <row r="45" spans="1:4" ht="25.5" x14ac:dyDescent="0.2">
      <c r="A45" s="102" t="s">
        <v>56</v>
      </c>
      <c r="B45" s="101">
        <v>48639</v>
      </c>
      <c r="C45" s="101">
        <v>48669</v>
      </c>
      <c r="D45" s="101">
        <v>48669</v>
      </c>
    </row>
    <row r="46" spans="1:4" ht="25.5" x14ac:dyDescent="0.2">
      <c r="A46" s="103" t="s">
        <v>247</v>
      </c>
      <c r="B46" s="101">
        <v>20963</v>
      </c>
      <c r="C46" s="101">
        <v>20963</v>
      </c>
      <c r="D46" s="101">
        <v>20963</v>
      </c>
    </row>
    <row r="47" spans="1:4" ht="51" x14ac:dyDescent="0.2">
      <c r="A47" s="103" t="s">
        <v>160</v>
      </c>
      <c r="B47" s="101">
        <v>120</v>
      </c>
      <c r="C47" s="101">
        <v>120</v>
      </c>
      <c r="D47" s="101">
        <v>120</v>
      </c>
    </row>
    <row r="48" spans="1:4" x14ac:dyDescent="0.2">
      <c r="A48" s="103" t="s">
        <v>30</v>
      </c>
      <c r="B48" s="101">
        <v>48538</v>
      </c>
      <c r="C48" s="101">
        <v>48538</v>
      </c>
      <c r="D48" s="101">
        <v>48538</v>
      </c>
    </row>
    <row r="49" spans="1:4" ht="25.5" x14ac:dyDescent="0.2">
      <c r="A49" s="103" t="s">
        <v>68</v>
      </c>
      <c r="B49" s="101">
        <v>221</v>
      </c>
      <c r="C49" s="101">
        <v>221</v>
      </c>
      <c r="D49" s="101">
        <v>221</v>
      </c>
    </row>
    <row r="50" spans="1:4" ht="38.25" x14ac:dyDescent="0.2">
      <c r="A50" s="103" t="s">
        <v>80</v>
      </c>
      <c r="B50" s="104">
        <v>6</v>
      </c>
      <c r="C50" s="104">
        <v>6</v>
      </c>
      <c r="D50" s="104">
        <v>6</v>
      </c>
    </row>
    <row r="51" spans="1:4" ht="25.5" x14ac:dyDescent="0.2">
      <c r="A51" s="103" t="s">
        <v>135</v>
      </c>
      <c r="B51" s="104">
        <v>37230</v>
      </c>
      <c r="C51" s="104">
        <v>37230</v>
      </c>
      <c r="D51" s="104">
        <v>37230</v>
      </c>
    </row>
    <row r="52" spans="1:4" x14ac:dyDescent="0.2">
      <c r="A52" s="103" t="s">
        <v>121</v>
      </c>
      <c r="B52" s="104">
        <v>5</v>
      </c>
      <c r="C52" s="104">
        <v>5</v>
      </c>
      <c r="D52" s="104">
        <v>5</v>
      </c>
    </row>
    <row r="53" spans="1:4" ht="25.5" x14ac:dyDescent="0.2">
      <c r="A53" s="103" t="s">
        <v>129</v>
      </c>
      <c r="B53" s="104">
        <v>14</v>
      </c>
      <c r="C53" s="104">
        <v>14</v>
      </c>
      <c r="D53" s="104">
        <v>14</v>
      </c>
    </row>
    <row r="54" spans="1:4" x14ac:dyDescent="0.2">
      <c r="A54" s="107" t="s">
        <v>63</v>
      </c>
      <c r="B54" s="106">
        <v>151839</v>
      </c>
      <c r="C54" s="106">
        <v>151839</v>
      </c>
      <c r="D54" s="106">
        <v>151839</v>
      </c>
    </row>
    <row r="55" spans="1:4" x14ac:dyDescent="0.2">
      <c r="A55" s="65" t="s">
        <v>256</v>
      </c>
      <c r="B55" s="109">
        <f>SUM(B6:B54)</f>
        <v>1954819</v>
      </c>
      <c r="C55" s="109">
        <f t="shared" ref="C55:D55" si="0">SUM(C6:C54)</f>
        <v>1958643</v>
      </c>
      <c r="D55" s="109">
        <f t="shared" si="0"/>
        <v>1960348</v>
      </c>
    </row>
    <row r="57" spans="1:4" x14ac:dyDescent="0.2">
      <c r="B57" s="41"/>
      <c r="C57" s="41"/>
      <c r="D57" s="41"/>
    </row>
    <row r="59" spans="1:4" x14ac:dyDescent="0.2">
      <c r="B59" s="98"/>
      <c r="C59" s="98"/>
      <c r="D59" s="98"/>
    </row>
  </sheetData>
  <autoFilter ref="A4:D5">
    <filterColumn colId="1" showButton="0"/>
    <filterColumn colId="2" showButton="0"/>
  </autoFilter>
  <mergeCells count="3">
    <mergeCell ref="A1:D1"/>
    <mergeCell ref="A4:A5"/>
    <mergeCell ref="B4:D4"/>
  </mergeCells>
  <pageMargins left="0.23622047244094491" right="0.23622047244094491" top="0.74803149606299213" bottom="0.74803149606299213" header="0.31496062992125984" footer="0.31496062992125984"/>
  <pageSetup paperSize="9" scale="70" fitToHeight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03"/>
  <sheetViews>
    <sheetView tabSelected="1" zoomScale="74" zoomScaleNormal="74" workbookViewId="0">
      <selection activeCell="C15" sqref="C15"/>
    </sheetView>
  </sheetViews>
  <sheetFormatPr defaultRowHeight="12.75" customHeight="1" x14ac:dyDescent="0.2"/>
  <cols>
    <col min="1" max="1" width="49.28515625" style="110" customWidth="1"/>
    <col min="2" max="2" width="8.28515625" style="110" customWidth="1"/>
    <col min="3" max="3" width="70.7109375" style="110" customWidth="1"/>
    <col min="4" max="4" width="16.42578125" style="110" customWidth="1"/>
    <col min="5" max="5" width="14.140625" style="111" customWidth="1"/>
    <col min="6" max="6" width="14.85546875" style="111" customWidth="1"/>
    <col min="7" max="7" width="13.85546875" style="111" customWidth="1"/>
    <col min="8" max="16384" width="9.140625" style="110"/>
  </cols>
  <sheetData>
    <row r="1" spans="1:7" ht="0.75" customHeight="1" x14ac:dyDescent="0.2">
      <c r="B1" s="1"/>
      <c r="C1" s="2"/>
      <c r="D1" s="2"/>
      <c r="E1" s="38"/>
    </row>
    <row r="2" spans="1:7" ht="15.75" customHeight="1" x14ac:dyDescent="0.25">
      <c r="B2" s="2"/>
      <c r="C2" s="2"/>
      <c r="D2" s="4"/>
      <c r="E2" s="39"/>
      <c r="F2" s="136"/>
      <c r="G2" s="137" t="s">
        <v>272</v>
      </c>
    </row>
    <row r="3" spans="1:7" ht="15.75" customHeight="1" x14ac:dyDescent="0.25">
      <c r="B3" s="4"/>
      <c r="C3" s="4"/>
      <c r="D3" s="4"/>
      <c r="E3" s="39"/>
      <c r="F3" s="138"/>
      <c r="G3" s="137" t="s">
        <v>270</v>
      </c>
    </row>
    <row r="4" spans="1:7" ht="15.75" customHeight="1" x14ac:dyDescent="0.25">
      <c r="B4" s="4"/>
      <c r="C4" s="4"/>
      <c r="D4" s="4"/>
      <c r="E4" s="39"/>
      <c r="F4" s="138"/>
      <c r="G4" s="137" t="s">
        <v>271</v>
      </c>
    </row>
    <row r="5" spans="1:7" ht="15.75" customHeight="1" x14ac:dyDescent="0.25">
      <c r="B5" s="4"/>
      <c r="C5" s="4"/>
      <c r="D5" s="4"/>
      <c r="E5" s="39"/>
      <c r="F5" s="138"/>
      <c r="G5" s="139" t="s">
        <v>274</v>
      </c>
    </row>
    <row r="6" spans="1:7" ht="15.75" customHeight="1" x14ac:dyDescent="0.2">
      <c r="B6" s="4"/>
      <c r="C6" s="4"/>
      <c r="D6" s="4"/>
      <c r="E6" s="39"/>
    </row>
    <row r="7" spans="1:7" ht="27" customHeight="1" x14ac:dyDescent="0.2">
      <c r="B7" s="4"/>
      <c r="C7" s="4"/>
      <c r="D7" s="4"/>
      <c r="E7" s="39"/>
    </row>
    <row r="8" spans="1:7" ht="24.75" customHeight="1" x14ac:dyDescent="0.2">
      <c r="A8" s="153" t="s">
        <v>273</v>
      </c>
      <c r="B8" s="153"/>
      <c r="C8" s="153"/>
      <c r="D8" s="153"/>
      <c r="E8" s="153"/>
      <c r="F8" s="153"/>
      <c r="G8" s="153"/>
    </row>
    <row r="9" spans="1:7" ht="12.75" customHeight="1" x14ac:dyDescent="0.2">
      <c r="A9" s="153"/>
      <c r="B9" s="153"/>
      <c r="C9" s="153"/>
      <c r="D9" s="153"/>
      <c r="E9" s="153"/>
      <c r="F9" s="153"/>
      <c r="G9" s="153"/>
    </row>
    <row r="10" spans="1:7" ht="12.75" customHeight="1" x14ac:dyDescent="0.2">
      <c r="A10" s="153"/>
      <c r="B10" s="153"/>
      <c r="C10" s="153"/>
      <c r="D10" s="153"/>
      <c r="E10" s="153"/>
      <c r="F10" s="153"/>
      <c r="G10" s="153"/>
    </row>
    <row r="11" spans="1:7" ht="12.75" customHeight="1" x14ac:dyDescent="0.2">
      <c r="A11" s="153"/>
      <c r="B11" s="153"/>
      <c r="C11" s="153"/>
      <c r="D11" s="153"/>
      <c r="E11" s="153"/>
      <c r="F11" s="153"/>
      <c r="G11" s="153"/>
    </row>
    <row r="12" spans="1:7" x14ac:dyDescent="0.2">
      <c r="A12" s="153"/>
      <c r="B12" s="153"/>
      <c r="C12" s="153"/>
      <c r="D12" s="153"/>
      <c r="E12" s="153"/>
      <c r="F12" s="153"/>
      <c r="G12" s="153"/>
    </row>
    <row r="13" spans="1:7" ht="20.25" hidden="1" customHeight="1" x14ac:dyDescent="0.25">
      <c r="A13" s="112"/>
      <c r="B13" s="113"/>
      <c r="C13" s="114"/>
      <c r="D13" s="114"/>
      <c r="E13" s="115"/>
      <c r="F13" s="116"/>
      <c r="G13" s="38"/>
    </row>
    <row r="14" spans="1:7" ht="12.75" hidden="1" customHeight="1" x14ac:dyDescent="0.2">
      <c r="A14" s="112"/>
      <c r="B14" s="112"/>
      <c r="C14" s="112"/>
      <c r="D14" s="112"/>
      <c r="E14" s="116"/>
      <c r="F14" s="116"/>
      <c r="G14" s="38"/>
    </row>
    <row r="15" spans="1:7" ht="16.5" customHeight="1" thickBot="1" x14ac:dyDescent="0.25">
      <c r="A15" s="112"/>
      <c r="B15" s="112"/>
      <c r="C15" s="112"/>
      <c r="D15" s="112"/>
      <c r="E15" s="116"/>
      <c r="F15" s="116"/>
      <c r="G15" s="38"/>
    </row>
    <row r="16" spans="1:7" ht="13.5" thickBot="1" x14ac:dyDescent="0.25">
      <c r="A16" s="15"/>
      <c r="B16" s="15"/>
      <c r="C16" s="154" t="s">
        <v>0</v>
      </c>
      <c r="D16" s="145"/>
      <c r="E16" s="117" t="s">
        <v>1</v>
      </c>
      <c r="F16" s="117" t="s">
        <v>2</v>
      </c>
      <c r="G16" s="117" t="s">
        <v>3</v>
      </c>
    </row>
    <row r="17" spans="1:7" ht="90.75" customHeight="1" thickBot="1" x14ac:dyDescent="0.25">
      <c r="A17" s="155" t="s">
        <v>34</v>
      </c>
      <c r="B17" s="154" t="s">
        <v>4</v>
      </c>
      <c r="C17" s="154" t="s">
        <v>5</v>
      </c>
      <c r="D17" s="154" t="s">
        <v>6</v>
      </c>
      <c r="E17" s="154" t="s">
        <v>7</v>
      </c>
      <c r="F17" s="154" t="s">
        <v>7</v>
      </c>
      <c r="G17" s="154" t="s">
        <v>7</v>
      </c>
    </row>
    <row r="18" spans="1:7" ht="22.5" customHeight="1" thickBot="1" x14ac:dyDescent="0.25">
      <c r="A18" s="141"/>
      <c r="B18" s="141"/>
      <c r="C18" s="141"/>
      <c r="D18" s="141"/>
      <c r="E18" s="141"/>
      <c r="F18" s="141"/>
      <c r="G18" s="141"/>
    </row>
    <row r="19" spans="1:7" ht="21" customHeight="1" thickBot="1" x14ac:dyDescent="0.25">
      <c r="A19" s="16"/>
      <c r="B19" s="117" t="s">
        <v>10</v>
      </c>
      <c r="C19" s="117" t="s">
        <v>11</v>
      </c>
      <c r="D19" s="117" t="s">
        <v>12</v>
      </c>
      <c r="E19" s="117" t="s">
        <v>13</v>
      </c>
      <c r="F19" s="117">
        <v>13</v>
      </c>
      <c r="G19" s="117">
        <v>19</v>
      </c>
    </row>
    <row r="20" spans="1:7" ht="50.25" customHeight="1" thickBot="1" x14ac:dyDescent="0.25">
      <c r="A20" s="124" t="s">
        <v>158</v>
      </c>
      <c r="B20" s="124" t="s">
        <v>16</v>
      </c>
      <c r="C20" s="124" t="s">
        <v>17</v>
      </c>
      <c r="D20" s="124" t="s">
        <v>18</v>
      </c>
      <c r="E20" s="125">
        <v>3000</v>
      </c>
      <c r="F20" s="125">
        <v>3000</v>
      </c>
      <c r="G20" s="125">
        <v>3000</v>
      </c>
    </row>
    <row r="21" spans="1:7" ht="51" customHeight="1" thickBot="1" x14ac:dyDescent="0.25">
      <c r="A21" s="124" t="s">
        <v>158</v>
      </c>
      <c r="B21" s="124" t="s">
        <v>16</v>
      </c>
      <c r="C21" s="124" t="s">
        <v>21</v>
      </c>
      <c r="D21" s="124" t="s">
        <v>18</v>
      </c>
      <c r="E21" s="125">
        <v>576</v>
      </c>
      <c r="F21" s="125">
        <v>576</v>
      </c>
      <c r="G21" s="125">
        <v>576</v>
      </c>
    </row>
    <row r="22" spans="1:7" ht="47.25" customHeight="1" thickBot="1" x14ac:dyDescent="0.25">
      <c r="A22" s="124" t="s">
        <v>158</v>
      </c>
      <c r="B22" s="124" t="s">
        <v>16</v>
      </c>
      <c r="C22" s="124" t="s">
        <v>50</v>
      </c>
      <c r="D22" s="124" t="s">
        <v>18</v>
      </c>
      <c r="E22" s="125">
        <v>35278</v>
      </c>
      <c r="F22" s="125">
        <v>35278</v>
      </c>
      <c r="G22" s="125">
        <v>35278</v>
      </c>
    </row>
    <row r="23" spans="1:7" ht="54" customHeight="1" thickBot="1" x14ac:dyDescent="0.25">
      <c r="A23" s="124" t="s">
        <v>158</v>
      </c>
      <c r="B23" s="124" t="s">
        <v>16</v>
      </c>
      <c r="C23" s="124" t="s">
        <v>51</v>
      </c>
      <c r="D23" s="124" t="s">
        <v>22</v>
      </c>
      <c r="E23" s="125">
        <v>100</v>
      </c>
      <c r="F23" s="125">
        <v>100</v>
      </c>
      <c r="G23" s="125">
        <v>100</v>
      </c>
    </row>
    <row r="24" spans="1:7" ht="57" customHeight="1" thickBot="1" x14ac:dyDescent="0.25">
      <c r="A24" s="124" t="s">
        <v>158</v>
      </c>
      <c r="B24" s="124" t="s">
        <v>16</v>
      </c>
      <c r="C24" s="124" t="s">
        <v>52</v>
      </c>
      <c r="D24" s="124" t="s">
        <v>22</v>
      </c>
      <c r="E24" s="125">
        <v>500</v>
      </c>
      <c r="F24" s="125">
        <v>500</v>
      </c>
      <c r="G24" s="125">
        <v>500</v>
      </c>
    </row>
    <row r="25" spans="1:7" ht="52.5" customHeight="1" thickBot="1" x14ac:dyDescent="0.25">
      <c r="A25" s="124" t="s">
        <v>158</v>
      </c>
      <c r="B25" s="124" t="s">
        <v>16</v>
      </c>
      <c r="C25" s="126" t="s">
        <v>185</v>
      </c>
      <c r="D25" s="124" t="s">
        <v>22</v>
      </c>
      <c r="E25" s="125">
        <v>1000</v>
      </c>
      <c r="F25" s="125">
        <v>1000</v>
      </c>
      <c r="G25" s="125">
        <v>1000</v>
      </c>
    </row>
    <row r="26" spans="1:7" ht="55.5" customHeight="1" thickBot="1" x14ac:dyDescent="0.25">
      <c r="A26" s="124" t="s">
        <v>158</v>
      </c>
      <c r="B26" s="124" t="s">
        <v>16</v>
      </c>
      <c r="C26" s="124" t="s">
        <v>48</v>
      </c>
      <c r="D26" s="124" t="s">
        <v>22</v>
      </c>
      <c r="E26" s="125">
        <v>1500</v>
      </c>
      <c r="F26" s="125">
        <v>1500</v>
      </c>
      <c r="G26" s="125">
        <v>1500</v>
      </c>
    </row>
    <row r="27" spans="1:7" ht="61.5" customHeight="1" thickBot="1" x14ac:dyDescent="0.25">
      <c r="A27" s="124" t="s">
        <v>158</v>
      </c>
      <c r="B27" s="124" t="s">
        <v>16</v>
      </c>
      <c r="C27" s="124" t="s">
        <v>49</v>
      </c>
      <c r="D27" s="124" t="s">
        <v>22</v>
      </c>
      <c r="E27" s="125">
        <v>3500</v>
      </c>
      <c r="F27" s="125">
        <v>3500</v>
      </c>
      <c r="G27" s="125">
        <v>3500</v>
      </c>
    </row>
    <row r="28" spans="1:7" ht="66" customHeight="1" thickBot="1" x14ac:dyDescent="0.25">
      <c r="A28" s="124" t="s">
        <v>158</v>
      </c>
      <c r="B28" s="124" t="s">
        <v>16</v>
      </c>
      <c r="C28" s="124" t="s">
        <v>23</v>
      </c>
      <c r="D28" s="124" t="s">
        <v>24</v>
      </c>
      <c r="E28" s="125">
        <v>352</v>
      </c>
      <c r="F28" s="125">
        <v>352</v>
      </c>
      <c r="G28" s="125">
        <v>352</v>
      </c>
    </row>
    <row r="29" spans="1:7" ht="48" customHeight="1" thickBot="1" x14ac:dyDescent="0.25">
      <c r="A29" s="124" t="s">
        <v>158</v>
      </c>
      <c r="B29" s="124" t="s">
        <v>16</v>
      </c>
      <c r="C29" s="124" t="s">
        <v>27</v>
      </c>
      <c r="D29" s="124" t="s">
        <v>28</v>
      </c>
      <c r="E29" s="125">
        <v>650</v>
      </c>
      <c r="F29" s="125">
        <v>650</v>
      </c>
      <c r="G29" s="125">
        <v>650</v>
      </c>
    </row>
    <row r="30" spans="1:7" ht="39" customHeight="1" thickBot="1" x14ac:dyDescent="0.25">
      <c r="A30" s="124" t="s">
        <v>158</v>
      </c>
      <c r="B30" s="124" t="s">
        <v>29</v>
      </c>
      <c r="C30" s="124" t="s">
        <v>70</v>
      </c>
      <c r="D30" s="124" t="s">
        <v>71</v>
      </c>
      <c r="E30" s="125">
        <v>550</v>
      </c>
      <c r="F30" s="125">
        <v>550</v>
      </c>
      <c r="G30" s="125">
        <v>550</v>
      </c>
    </row>
    <row r="31" spans="1:7" ht="39" customHeight="1" thickBot="1" x14ac:dyDescent="0.25">
      <c r="A31" s="124" t="s">
        <v>158</v>
      </c>
      <c r="B31" s="124" t="s">
        <v>29</v>
      </c>
      <c r="C31" s="124" t="s">
        <v>30</v>
      </c>
      <c r="D31" s="124" t="s">
        <v>31</v>
      </c>
      <c r="E31" s="118">
        <v>1316</v>
      </c>
      <c r="F31" s="118">
        <v>1316</v>
      </c>
      <c r="G31" s="118">
        <v>1316</v>
      </c>
    </row>
    <row r="32" spans="1:7" ht="39" customHeight="1" thickBot="1" x14ac:dyDescent="0.25">
      <c r="A32" s="124" t="s">
        <v>158</v>
      </c>
      <c r="B32" s="124" t="s">
        <v>29</v>
      </c>
      <c r="C32" s="124" t="s">
        <v>63</v>
      </c>
      <c r="D32" s="124" t="s">
        <v>64</v>
      </c>
      <c r="E32" s="125">
        <v>19000</v>
      </c>
      <c r="F32" s="125">
        <v>19000</v>
      </c>
      <c r="G32" s="125">
        <v>19000</v>
      </c>
    </row>
    <row r="33" spans="1:7" ht="13.5" thickBot="1" x14ac:dyDescent="0.25">
      <c r="A33" s="123"/>
      <c r="B33" s="123"/>
      <c r="C33" s="123"/>
      <c r="D33" s="123"/>
      <c r="E33" s="121"/>
      <c r="F33" s="121"/>
      <c r="G33" s="121"/>
    </row>
    <row r="34" spans="1:7" ht="77.25" customHeight="1" thickBot="1" x14ac:dyDescent="0.25">
      <c r="A34" s="124" t="s">
        <v>159</v>
      </c>
      <c r="B34" s="124" t="s">
        <v>16</v>
      </c>
      <c r="C34" s="124" t="s">
        <v>160</v>
      </c>
      <c r="D34" s="124" t="s">
        <v>161</v>
      </c>
      <c r="E34" s="125">
        <v>120</v>
      </c>
      <c r="F34" s="125">
        <v>120</v>
      </c>
      <c r="G34" s="125">
        <v>120</v>
      </c>
    </row>
    <row r="35" spans="1:7" ht="44.25" customHeight="1" thickBot="1" x14ac:dyDescent="0.25">
      <c r="A35" s="124" t="s">
        <v>159</v>
      </c>
      <c r="B35" s="124" t="s">
        <v>29</v>
      </c>
      <c r="C35" s="124" t="s">
        <v>162</v>
      </c>
      <c r="D35" s="124" t="s">
        <v>163</v>
      </c>
      <c r="E35" s="125">
        <v>20</v>
      </c>
      <c r="F35" s="125">
        <v>20</v>
      </c>
      <c r="G35" s="125">
        <v>20</v>
      </c>
    </row>
    <row r="36" spans="1:7" ht="47.25" customHeight="1" thickBot="1" x14ac:dyDescent="0.25">
      <c r="A36" s="124" t="s">
        <v>159</v>
      </c>
      <c r="B36" s="124" t="s">
        <v>29</v>
      </c>
      <c r="C36" s="124" t="s">
        <v>164</v>
      </c>
      <c r="D36" s="124" t="s">
        <v>165</v>
      </c>
      <c r="E36" s="125">
        <v>30</v>
      </c>
      <c r="F36" s="125">
        <v>30</v>
      </c>
      <c r="G36" s="125">
        <v>30</v>
      </c>
    </row>
    <row r="37" spans="1:7" ht="47.25" customHeight="1" thickBot="1" x14ac:dyDescent="0.25">
      <c r="A37" s="124" t="s">
        <v>159</v>
      </c>
      <c r="B37" s="124" t="s">
        <v>29</v>
      </c>
      <c r="C37" s="124" t="s">
        <v>166</v>
      </c>
      <c r="D37" s="124" t="s">
        <v>167</v>
      </c>
      <c r="E37" s="125">
        <v>1</v>
      </c>
      <c r="F37" s="125">
        <v>1</v>
      </c>
      <c r="G37" s="125">
        <v>1</v>
      </c>
    </row>
    <row r="38" spans="1:7" ht="13.5" thickBot="1" x14ac:dyDescent="0.25">
      <c r="A38" s="123"/>
      <c r="B38" s="123"/>
      <c r="C38" s="123"/>
      <c r="D38" s="123"/>
      <c r="E38" s="121"/>
      <c r="F38" s="121"/>
      <c r="G38" s="121"/>
    </row>
    <row r="39" spans="1:7" ht="39" customHeight="1" thickBot="1" x14ac:dyDescent="0.25">
      <c r="A39" s="124" t="s">
        <v>168</v>
      </c>
      <c r="B39" s="124" t="s">
        <v>16</v>
      </c>
      <c r="C39" s="124" t="s">
        <v>17</v>
      </c>
      <c r="D39" s="124" t="s">
        <v>18</v>
      </c>
      <c r="E39" s="125">
        <v>433</v>
      </c>
      <c r="F39" s="125">
        <v>433</v>
      </c>
      <c r="G39" s="125">
        <v>433</v>
      </c>
    </row>
    <row r="40" spans="1:7" ht="39" customHeight="1" thickBot="1" x14ac:dyDescent="0.25">
      <c r="A40" s="124" t="s">
        <v>168</v>
      </c>
      <c r="B40" s="124" t="s">
        <v>16</v>
      </c>
      <c r="C40" s="124" t="s">
        <v>60</v>
      </c>
      <c r="D40" s="124" t="s">
        <v>61</v>
      </c>
      <c r="E40" s="125">
        <v>3500</v>
      </c>
      <c r="F40" s="125">
        <v>3500</v>
      </c>
      <c r="G40" s="125">
        <v>3500</v>
      </c>
    </row>
    <row r="41" spans="1:7" ht="39" customHeight="1" thickBot="1" x14ac:dyDescent="0.25">
      <c r="A41" s="124" t="s">
        <v>168</v>
      </c>
      <c r="B41" s="124" t="s">
        <v>16</v>
      </c>
      <c r="C41" s="124" t="s">
        <v>21</v>
      </c>
      <c r="D41" s="124" t="s">
        <v>18</v>
      </c>
      <c r="E41" s="125">
        <v>6305</v>
      </c>
      <c r="F41" s="125">
        <v>6305</v>
      </c>
      <c r="G41" s="125">
        <v>6305</v>
      </c>
    </row>
    <row r="42" spans="1:7" ht="39" customHeight="1" thickBot="1" x14ac:dyDescent="0.25">
      <c r="A42" s="124" t="s">
        <v>168</v>
      </c>
      <c r="B42" s="124" t="s">
        <v>16</v>
      </c>
      <c r="C42" s="124" t="s">
        <v>50</v>
      </c>
      <c r="D42" s="124" t="s">
        <v>18</v>
      </c>
      <c r="E42" s="125">
        <v>7073</v>
      </c>
      <c r="F42" s="125">
        <v>7073</v>
      </c>
      <c r="G42" s="125">
        <v>7073</v>
      </c>
    </row>
    <row r="43" spans="1:7" ht="49.5" customHeight="1" thickBot="1" x14ac:dyDescent="0.25">
      <c r="A43" s="124" t="s">
        <v>168</v>
      </c>
      <c r="B43" s="124" t="s">
        <v>16</v>
      </c>
      <c r="C43" s="124" t="s">
        <v>52</v>
      </c>
      <c r="D43" s="124" t="s">
        <v>22</v>
      </c>
      <c r="E43" s="125">
        <v>3052</v>
      </c>
      <c r="F43" s="125">
        <v>3052</v>
      </c>
      <c r="G43" s="125">
        <v>3052</v>
      </c>
    </row>
    <row r="44" spans="1:7" ht="52.5" customHeight="1" thickBot="1" x14ac:dyDescent="0.25">
      <c r="A44" s="124" t="s">
        <v>168</v>
      </c>
      <c r="B44" s="124" t="s">
        <v>16</v>
      </c>
      <c r="C44" s="126" t="s">
        <v>185</v>
      </c>
      <c r="D44" s="124" t="s">
        <v>22</v>
      </c>
      <c r="E44" s="125">
        <v>2648</v>
      </c>
      <c r="F44" s="125">
        <v>2648</v>
      </c>
      <c r="G44" s="125">
        <v>2648</v>
      </c>
    </row>
    <row r="45" spans="1:7" ht="49.5" customHeight="1" thickBot="1" x14ac:dyDescent="0.25">
      <c r="A45" s="124" t="s">
        <v>168</v>
      </c>
      <c r="B45" s="124" t="s">
        <v>16</v>
      </c>
      <c r="C45" s="124" t="s">
        <v>48</v>
      </c>
      <c r="D45" s="124" t="s">
        <v>22</v>
      </c>
      <c r="E45" s="125">
        <v>2755</v>
      </c>
      <c r="F45" s="125">
        <v>2755</v>
      </c>
      <c r="G45" s="125">
        <v>2755</v>
      </c>
    </row>
    <row r="46" spans="1:7" ht="45.75" customHeight="1" thickBot="1" x14ac:dyDescent="0.25">
      <c r="A46" s="124" t="s">
        <v>168</v>
      </c>
      <c r="B46" s="124" t="s">
        <v>16</v>
      </c>
      <c r="C46" s="124" t="s">
        <v>49</v>
      </c>
      <c r="D46" s="124" t="s">
        <v>22</v>
      </c>
      <c r="E46" s="125">
        <v>3434</v>
      </c>
      <c r="F46" s="125">
        <v>3434</v>
      </c>
      <c r="G46" s="125">
        <v>3434</v>
      </c>
    </row>
    <row r="47" spans="1:7" ht="56.25" customHeight="1" thickBot="1" x14ac:dyDescent="0.25">
      <c r="A47" s="124" t="s">
        <v>168</v>
      </c>
      <c r="B47" s="124" t="s">
        <v>16</v>
      </c>
      <c r="C47" s="124" t="s">
        <v>23</v>
      </c>
      <c r="D47" s="124" t="s">
        <v>24</v>
      </c>
      <c r="E47" s="125">
        <v>445</v>
      </c>
      <c r="F47" s="125">
        <v>445</v>
      </c>
      <c r="G47" s="125">
        <v>445</v>
      </c>
    </row>
    <row r="48" spans="1:7" ht="50.25" customHeight="1" thickBot="1" x14ac:dyDescent="0.25">
      <c r="A48" s="124" t="s">
        <v>168</v>
      </c>
      <c r="B48" s="124" t="s">
        <v>16</v>
      </c>
      <c r="C48" s="124" t="s">
        <v>27</v>
      </c>
      <c r="D48" s="124" t="s">
        <v>28</v>
      </c>
      <c r="E48" s="125">
        <v>90</v>
      </c>
      <c r="F48" s="125">
        <v>90</v>
      </c>
      <c r="G48" s="125">
        <v>90</v>
      </c>
    </row>
    <row r="49" spans="1:7" ht="39" customHeight="1" thickBot="1" x14ac:dyDescent="0.25">
      <c r="A49" s="124" t="s">
        <v>168</v>
      </c>
      <c r="B49" s="124" t="s">
        <v>29</v>
      </c>
      <c r="C49" s="124" t="s">
        <v>56</v>
      </c>
      <c r="D49" s="124" t="s">
        <v>57</v>
      </c>
      <c r="E49" s="125">
        <v>650</v>
      </c>
      <c r="F49" s="125">
        <v>650</v>
      </c>
      <c r="G49" s="125">
        <v>650</v>
      </c>
    </row>
    <row r="50" spans="1:7" ht="39" customHeight="1" thickBot="1" x14ac:dyDescent="0.25">
      <c r="A50" s="124" t="s">
        <v>168</v>
      </c>
      <c r="B50" s="124" t="s">
        <v>29</v>
      </c>
      <c r="C50" s="124" t="s">
        <v>30</v>
      </c>
      <c r="D50" s="124" t="s">
        <v>31</v>
      </c>
      <c r="E50" s="118">
        <v>1222</v>
      </c>
      <c r="F50" s="118">
        <v>1222</v>
      </c>
      <c r="G50" s="118">
        <v>1222</v>
      </c>
    </row>
    <row r="51" spans="1:7" ht="39" customHeight="1" thickBot="1" x14ac:dyDescent="0.25">
      <c r="A51" s="124" t="s">
        <v>168</v>
      </c>
      <c r="B51" s="124" t="s">
        <v>29</v>
      </c>
      <c r="C51" s="124" t="s">
        <v>63</v>
      </c>
      <c r="D51" s="124" t="s">
        <v>64</v>
      </c>
      <c r="E51" s="125">
        <v>9500</v>
      </c>
      <c r="F51" s="125">
        <v>9500</v>
      </c>
      <c r="G51" s="125">
        <v>9500</v>
      </c>
    </row>
    <row r="52" spans="1:7" ht="13.5" thickBot="1" x14ac:dyDescent="0.25">
      <c r="A52" s="123"/>
      <c r="B52" s="123"/>
      <c r="C52" s="123"/>
      <c r="D52" s="123"/>
      <c r="E52" s="121"/>
      <c r="F52" s="121"/>
      <c r="G52" s="121"/>
    </row>
    <row r="53" spans="1:7" ht="39" customHeight="1" thickBot="1" x14ac:dyDescent="0.25">
      <c r="A53" s="124" t="s">
        <v>169</v>
      </c>
      <c r="B53" s="124" t="s">
        <v>16</v>
      </c>
      <c r="C53" s="124" t="s">
        <v>21</v>
      </c>
      <c r="D53" s="124" t="s">
        <v>18</v>
      </c>
      <c r="E53" s="125">
        <v>1000</v>
      </c>
      <c r="F53" s="125">
        <v>1000</v>
      </c>
      <c r="G53" s="125">
        <v>1000</v>
      </c>
    </row>
    <row r="54" spans="1:7" ht="39" customHeight="1" thickBot="1" x14ac:dyDescent="0.25">
      <c r="A54" s="124" t="s">
        <v>169</v>
      </c>
      <c r="B54" s="124" t="s">
        <v>29</v>
      </c>
      <c r="C54" s="124" t="s">
        <v>70</v>
      </c>
      <c r="D54" s="124" t="s">
        <v>71</v>
      </c>
      <c r="E54" s="125">
        <v>3550</v>
      </c>
      <c r="F54" s="125">
        <v>3550</v>
      </c>
      <c r="G54" s="125">
        <v>3550</v>
      </c>
    </row>
    <row r="55" spans="1:7" ht="13.5" thickBot="1" x14ac:dyDescent="0.25">
      <c r="A55" s="123"/>
      <c r="B55" s="123"/>
      <c r="C55" s="123"/>
      <c r="D55" s="123"/>
      <c r="E55" s="121"/>
      <c r="F55" s="121"/>
      <c r="G55" s="121"/>
    </row>
    <row r="56" spans="1:7" ht="39" customHeight="1" thickBot="1" x14ac:dyDescent="0.25">
      <c r="A56" s="124" t="s">
        <v>170</v>
      </c>
      <c r="B56" s="124" t="s">
        <v>16</v>
      </c>
      <c r="C56" s="124" t="s">
        <v>60</v>
      </c>
      <c r="D56" s="124" t="s">
        <v>61</v>
      </c>
      <c r="E56" s="125">
        <v>4200</v>
      </c>
      <c r="F56" s="125">
        <v>4200</v>
      </c>
      <c r="G56" s="125">
        <v>4200</v>
      </c>
    </row>
    <row r="57" spans="1:7" ht="39" customHeight="1" thickBot="1" x14ac:dyDescent="0.25">
      <c r="A57" s="124" t="s">
        <v>170</v>
      </c>
      <c r="B57" s="124" t="s">
        <v>16</v>
      </c>
      <c r="C57" s="124" t="s">
        <v>21</v>
      </c>
      <c r="D57" s="124" t="s">
        <v>18</v>
      </c>
      <c r="E57" s="125">
        <v>808</v>
      </c>
      <c r="F57" s="125">
        <v>808</v>
      </c>
      <c r="G57" s="125">
        <v>808</v>
      </c>
    </row>
    <row r="58" spans="1:7" ht="47.25" customHeight="1" thickBot="1" x14ac:dyDescent="0.25">
      <c r="A58" s="124" t="s">
        <v>170</v>
      </c>
      <c r="B58" s="124" t="s">
        <v>16</v>
      </c>
      <c r="C58" s="124" t="s">
        <v>27</v>
      </c>
      <c r="D58" s="124" t="s">
        <v>28</v>
      </c>
      <c r="E58" s="125">
        <v>325</v>
      </c>
      <c r="F58" s="125">
        <v>325</v>
      </c>
      <c r="G58" s="125">
        <v>325</v>
      </c>
    </row>
    <row r="59" spans="1:7" ht="13.5" thickBot="1" x14ac:dyDescent="0.25">
      <c r="A59" s="123"/>
      <c r="B59" s="123"/>
      <c r="C59" s="123"/>
      <c r="D59" s="123"/>
      <c r="E59" s="121"/>
      <c r="F59" s="121"/>
      <c r="G59" s="121"/>
    </row>
    <row r="60" spans="1:7" ht="39" customHeight="1" thickBot="1" x14ac:dyDescent="0.25">
      <c r="A60" s="124" t="s">
        <v>171</v>
      </c>
      <c r="B60" s="124" t="s">
        <v>16</v>
      </c>
      <c r="C60" s="124" t="s">
        <v>17</v>
      </c>
      <c r="D60" s="124" t="s">
        <v>18</v>
      </c>
      <c r="E60" s="125">
        <v>100</v>
      </c>
      <c r="F60" s="125">
        <v>100</v>
      </c>
      <c r="G60" s="125">
        <v>100</v>
      </c>
    </row>
    <row r="61" spans="1:7" ht="39" customHeight="1" thickBot="1" x14ac:dyDescent="0.25">
      <c r="A61" s="124" t="s">
        <v>171</v>
      </c>
      <c r="B61" s="124" t="s">
        <v>16</v>
      </c>
      <c r="C61" s="124" t="s">
        <v>60</v>
      </c>
      <c r="D61" s="124" t="s">
        <v>61</v>
      </c>
      <c r="E61" s="125">
        <v>1750</v>
      </c>
      <c r="F61" s="125">
        <v>1750</v>
      </c>
      <c r="G61" s="125">
        <v>1750</v>
      </c>
    </row>
    <row r="62" spans="1:7" ht="39" customHeight="1" thickBot="1" x14ac:dyDescent="0.25">
      <c r="A62" s="124" t="s">
        <v>171</v>
      </c>
      <c r="B62" s="124" t="s">
        <v>16</v>
      </c>
      <c r="C62" s="124" t="s">
        <v>19</v>
      </c>
      <c r="D62" s="124" t="s">
        <v>20</v>
      </c>
      <c r="E62" s="125">
        <v>102</v>
      </c>
      <c r="F62" s="125">
        <v>102</v>
      </c>
      <c r="G62" s="125">
        <v>102</v>
      </c>
    </row>
    <row r="63" spans="1:7" ht="39" customHeight="1" thickBot="1" x14ac:dyDescent="0.25">
      <c r="A63" s="124" t="s">
        <v>171</v>
      </c>
      <c r="B63" s="124" t="s">
        <v>16</v>
      </c>
      <c r="C63" s="124" t="s">
        <v>50</v>
      </c>
      <c r="D63" s="124" t="s">
        <v>18</v>
      </c>
      <c r="E63" s="125">
        <v>15600</v>
      </c>
      <c r="F63" s="125">
        <v>15600</v>
      </c>
      <c r="G63" s="125">
        <v>15600</v>
      </c>
    </row>
    <row r="64" spans="1:7" ht="47.25" customHeight="1" thickBot="1" x14ac:dyDescent="0.25">
      <c r="A64" s="124" t="s">
        <v>171</v>
      </c>
      <c r="B64" s="124" t="s">
        <v>16</v>
      </c>
      <c r="C64" s="124" t="s">
        <v>51</v>
      </c>
      <c r="D64" s="124" t="s">
        <v>22</v>
      </c>
      <c r="E64" s="125">
        <v>609</v>
      </c>
      <c r="F64" s="125">
        <v>609</v>
      </c>
      <c r="G64" s="125">
        <v>609</v>
      </c>
    </row>
    <row r="65" spans="1:7" ht="50.25" customHeight="1" thickBot="1" x14ac:dyDescent="0.25">
      <c r="A65" s="124" t="s">
        <v>171</v>
      </c>
      <c r="B65" s="124" t="s">
        <v>16</v>
      </c>
      <c r="C65" s="124" t="s">
        <v>52</v>
      </c>
      <c r="D65" s="124" t="s">
        <v>22</v>
      </c>
      <c r="E65" s="125">
        <v>610</v>
      </c>
      <c r="F65" s="125">
        <v>610</v>
      </c>
      <c r="G65" s="125">
        <v>610</v>
      </c>
    </row>
    <row r="66" spans="1:7" ht="55.5" customHeight="1" thickBot="1" x14ac:dyDescent="0.25">
      <c r="A66" s="124" t="s">
        <v>171</v>
      </c>
      <c r="B66" s="124" t="s">
        <v>16</v>
      </c>
      <c r="C66" s="126" t="s">
        <v>185</v>
      </c>
      <c r="D66" s="124" t="s">
        <v>22</v>
      </c>
      <c r="E66" s="125">
        <v>1763</v>
      </c>
      <c r="F66" s="125">
        <v>1763</v>
      </c>
      <c r="G66" s="125">
        <v>1763</v>
      </c>
    </row>
    <row r="67" spans="1:7" ht="50.25" customHeight="1" thickBot="1" x14ac:dyDescent="0.25">
      <c r="A67" s="124" t="s">
        <v>171</v>
      </c>
      <c r="B67" s="124" t="s">
        <v>16</v>
      </c>
      <c r="C67" s="124" t="s">
        <v>48</v>
      </c>
      <c r="D67" s="124" t="s">
        <v>22</v>
      </c>
      <c r="E67" s="125">
        <v>2444</v>
      </c>
      <c r="F67" s="125">
        <v>2444</v>
      </c>
      <c r="G67" s="125">
        <v>2444</v>
      </c>
    </row>
    <row r="68" spans="1:7" ht="53.25" customHeight="1" thickBot="1" x14ac:dyDescent="0.25">
      <c r="A68" s="124" t="s">
        <v>171</v>
      </c>
      <c r="B68" s="124" t="s">
        <v>16</v>
      </c>
      <c r="C68" s="124" t="s">
        <v>49</v>
      </c>
      <c r="D68" s="124" t="s">
        <v>22</v>
      </c>
      <c r="E68" s="125">
        <v>1750</v>
      </c>
      <c r="F68" s="125">
        <v>1750</v>
      </c>
      <c r="G68" s="125">
        <v>1750</v>
      </c>
    </row>
    <row r="69" spans="1:7" ht="58.5" customHeight="1" thickBot="1" x14ac:dyDescent="0.25">
      <c r="A69" s="124" t="s">
        <v>171</v>
      </c>
      <c r="B69" s="124" t="s">
        <v>16</v>
      </c>
      <c r="C69" s="124" t="s">
        <v>23</v>
      </c>
      <c r="D69" s="124" t="s">
        <v>24</v>
      </c>
      <c r="E69" s="125">
        <v>144</v>
      </c>
      <c r="F69" s="125">
        <v>144</v>
      </c>
      <c r="G69" s="125">
        <v>144</v>
      </c>
    </row>
    <row r="70" spans="1:7" ht="49.5" customHeight="1" thickBot="1" x14ac:dyDescent="0.25">
      <c r="A70" s="124" t="s">
        <v>171</v>
      </c>
      <c r="B70" s="124" t="s">
        <v>16</v>
      </c>
      <c r="C70" s="124" t="s">
        <v>27</v>
      </c>
      <c r="D70" s="124" t="s">
        <v>28</v>
      </c>
      <c r="E70" s="125">
        <v>20</v>
      </c>
      <c r="F70" s="125">
        <v>20</v>
      </c>
      <c r="G70" s="125">
        <v>20</v>
      </c>
    </row>
    <row r="71" spans="1:7" ht="39" customHeight="1" thickBot="1" x14ac:dyDescent="0.25">
      <c r="A71" s="124" t="s">
        <v>171</v>
      </c>
      <c r="B71" s="124" t="s">
        <v>29</v>
      </c>
      <c r="C71" s="124" t="s">
        <v>70</v>
      </c>
      <c r="D71" s="124" t="s">
        <v>71</v>
      </c>
      <c r="E71" s="125">
        <v>100</v>
      </c>
      <c r="F71" s="125">
        <v>100</v>
      </c>
      <c r="G71" s="125">
        <v>100</v>
      </c>
    </row>
    <row r="72" spans="1:7" ht="39" customHeight="1" thickBot="1" x14ac:dyDescent="0.25">
      <c r="A72" s="124" t="s">
        <v>171</v>
      </c>
      <c r="B72" s="124" t="s">
        <v>29</v>
      </c>
      <c r="C72" s="124" t="s">
        <v>30</v>
      </c>
      <c r="D72" s="124" t="s">
        <v>31</v>
      </c>
      <c r="E72" s="118">
        <v>657</v>
      </c>
      <c r="F72" s="118">
        <v>657</v>
      </c>
      <c r="G72" s="118">
        <v>657</v>
      </c>
    </row>
    <row r="73" spans="1:7" ht="13.5" thickBot="1" x14ac:dyDescent="0.25">
      <c r="A73" s="123"/>
      <c r="B73" s="123"/>
      <c r="C73" s="123"/>
      <c r="D73" s="123"/>
      <c r="E73" s="121"/>
      <c r="F73" s="121"/>
      <c r="G73" s="121"/>
    </row>
    <row r="74" spans="1:7" ht="39" customHeight="1" thickBot="1" x14ac:dyDescent="0.25">
      <c r="A74" s="124" t="s">
        <v>172</v>
      </c>
      <c r="B74" s="124" t="s">
        <v>16</v>
      </c>
      <c r="C74" s="124" t="s">
        <v>21</v>
      </c>
      <c r="D74" s="124" t="s">
        <v>18</v>
      </c>
      <c r="E74" s="125">
        <v>360</v>
      </c>
      <c r="F74" s="125">
        <v>360</v>
      </c>
      <c r="G74" s="125">
        <v>360</v>
      </c>
    </row>
    <row r="75" spans="1:7" ht="51.75" thickBot="1" x14ac:dyDescent="0.25">
      <c r="A75" s="124" t="s">
        <v>172</v>
      </c>
      <c r="B75" s="124" t="s">
        <v>16</v>
      </c>
      <c r="C75" s="124" t="s">
        <v>27</v>
      </c>
      <c r="D75" s="124" t="s">
        <v>28</v>
      </c>
      <c r="E75" s="125">
        <v>50</v>
      </c>
      <c r="F75" s="125">
        <v>50</v>
      </c>
      <c r="G75" s="125">
        <v>50</v>
      </c>
    </row>
    <row r="76" spans="1:7" ht="13.5" thickBot="1" x14ac:dyDescent="0.25">
      <c r="A76" s="123"/>
      <c r="B76" s="123"/>
      <c r="C76" s="123"/>
      <c r="D76" s="123"/>
      <c r="E76" s="121"/>
      <c r="F76" s="121"/>
      <c r="G76" s="121"/>
    </row>
    <row r="77" spans="1:7" ht="39" customHeight="1" thickBot="1" x14ac:dyDescent="0.25">
      <c r="A77" s="124" t="s">
        <v>173</v>
      </c>
      <c r="B77" s="124" t="s">
        <v>16</v>
      </c>
      <c r="C77" s="124" t="s">
        <v>21</v>
      </c>
      <c r="D77" s="124" t="s">
        <v>18</v>
      </c>
      <c r="E77" s="125">
        <v>12</v>
      </c>
      <c r="F77" s="125">
        <v>12</v>
      </c>
      <c r="G77" s="125">
        <v>12</v>
      </c>
    </row>
    <row r="78" spans="1:7" ht="51" customHeight="1" thickBot="1" x14ac:dyDescent="0.25">
      <c r="A78" s="124" t="s">
        <v>173</v>
      </c>
      <c r="B78" s="124" t="s">
        <v>16</v>
      </c>
      <c r="C78" s="124" t="s">
        <v>27</v>
      </c>
      <c r="D78" s="124" t="s">
        <v>28</v>
      </c>
      <c r="E78" s="125">
        <v>263</v>
      </c>
      <c r="F78" s="125">
        <v>263</v>
      </c>
      <c r="G78" s="125">
        <v>263</v>
      </c>
    </row>
    <row r="79" spans="1:7" ht="39" customHeight="1" thickBot="1" x14ac:dyDescent="0.25">
      <c r="A79" s="124" t="s">
        <v>173</v>
      </c>
      <c r="B79" s="124" t="s">
        <v>29</v>
      </c>
      <c r="C79" s="124" t="s">
        <v>30</v>
      </c>
      <c r="D79" s="124" t="s">
        <v>31</v>
      </c>
      <c r="E79" s="125">
        <v>100</v>
      </c>
      <c r="F79" s="125">
        <v>100</v>
      </c>
      <c r="G79" s="125">
        <v>100</v>
      </c>
    </row>
    <row r="80" spans="1:7" ht="13.5" thickBot="1" x14ac:dyDescent="0.25">
      <c r="A80" s="123"/>
      <c r="B80" s="123"/>
      <c r="C80" s="123"/>
      <c r="D80" s="123"/>
      <c r="E80" s="121"/>
      <c r="F80" s="121"/>
      <c r="G80" s="121"/>
    </row>
    <row r="81" spans="1:7" ht="49.5" customHeight="1" thickBot="1" x14ac:dyDescent="0.25">
      <c r="A81" s="124" t="s">
        <v>174</v>
      </c>
      <c r="B81" s="124" t="s">
        <v>16</v>
      </c>
      <c r="C81" s="124" t="s">
        <v>47</v>
      </c>
      <c r="D81" s="124" t="s">
        <v>22</v>
      </c>
      <c r="E81" s="125">
        <v>500</v>
      </c>
      <c r="F81" s="125">
        <v>500</v>
      </c>
      <c r="G81" s="125">
        <v>500</v>
      </c>
    </row>
    <row r="82" spans="1:7" ht="13.5" thickBot="1" x14ac:dyDescent="0.25">
      <c r="A82" s="123"/>
      <c r="B82" s="123"/>
      <c r="C82" s="123"/>
      <c r="D82" s="123"/>
      <c r="E82" s="121"/>
      <c r="F82" s="121"/>
      <c r="G82" s="121"/>
    </row>
    <row r="83" spans="1:7" ht="39" customHeight="1" thickBot="1" x14ac:dyDescent="0.25">
      <c r="A83" s="124" t="s">
        <v>175</v>
      </c>
      <c r="B83" s="124" t="s">
        <v>16</v>
      </c>
      <c r="C83" s="124" t="s">
        <v>17</v>
      </c>
      <c r="D83" s="124" t="s">
        <v>18</v>
      </c>
      <c r="E83" s="125">
        <v>314</v>
      </c>
      <c r="F83" s="125">
        <v>314</v>
      </c>
      <c r="G83" s="125">
        <v>314</v>
      </c>
    </row>
    <row r="84" spans="1:7" ht="39" customHeight="1" thickBot="1" x14ac:dyDescent="0.25">
      <c r="A84" s="124" t="s">
        <v>175</v>
      </c>
      <c r="B84" s="124" t="s">
        <v>16</v>
      </c>
      <c r="C84" s="124" t="s">
        <v>60</v>
      </c>
      <c r="D84" s="124" t="s">
        <v>61</v>
      </c>
      <c r="E84" s="125">
        <v>1750</v>
      </c>
      <c r="F84" s="125">
        <v>1750</v>
      </c>
      <c r="G84" s="125">
        <v>1750</v>
      </c>
    </row>
    <row r="85" spans="1:7" ht="39" customHeight="1" thickBot="1" x14ac:dyDescent="0.25">
      <c r="A85" s="124" t="s">
        <v>175</v>
      </c>
      <c r="B85" s="124" t="s">
        <v>16</v>
      </c>
      <c r="C85" s="124" t="s">
        <v>50</v>
      </c>
      <c r="D85" s="124" t="s">
        <v>18</v>
      </c>
      <c r="E85" s="125">
        <v>38351</v>
      </c>
      <c r="F85" s="118">
        <v>37474</v>
      </c>
      <c r="G85" s="119">
        <v>37474</v>
      </c>
    </row>
    <row r="86" spans="1:7" ht="44.25" customHeight="1" thickBot="1" x14ac:dyDescent="0.25">
      <c r="A86" s="124" t="s">
        <v>175</v>
      </c>
      <c r="B86" s="124" t="s">
        <v>16</v>
      </c>
      <c r="C86" s="124" t="s">
        <v>51</v>
      </c>
      <c r="D86" s="124" t="s">
        <v>22</v>
      </c>
      <c r="E86" s="125">
        <v>2573</v>
      </c>
      <c r="F86" s="125">
        <v>2573</v>
      </c>
      <c r="G86" s="127">
        <v>2573</v>
      </c>
    </row>
    <row r="87" spans="1:7" ht="45" customHeight="1" thickBot="1" x14ac:dyDescent="0.25">
      <c r="A87" s="124" t="s">
        <v>175</v>
      </c>
      <c r="B87" s="124" t="s">
        <v>16</v>
      </c>
      <c r="C87" s="124" t="s">
        <v>52</v>
      </c>
      <c r="D87" s="124" t="s">
        <v>22</v>
      </c>
      <c r="E87" s="125">
        <v>235</v>
      </c>
      <c r="F87" s="125">
        <v>235</v>
      </c>
      <c r="G87" s="127">
        <v>235</v>
      </c>
    </row>
    <row r="88" spans="1:7" ht="45.75" customHeight="1" thickBot="1" x14ac:dyDescent="0.25">
      <c r="A88" s="124" t="s">
        <v>175</v>
      </c>
      <c r="B88" s="124" t="s">
        <v>16</v>
      </c>
      <c r="C88" s="126" t="s">
        <v>185</v>
      </c>
      <c r="D88" s="124" t="s">
        <v>22</v>
      </c>
      <c r="E88" s="125">
        <v>420</v>
      </c>
      <c r="F88" s="125">
        <v>420</v>
      </c>
      <c r="G88" s="127">
        <v>420</v>
      </c>
    </row>
    <row r="89" spans="1:7" ht="47.25" customHeight="1" thickBot="1" x14ac:dyDescent="0.25">
      <c r="A89" s="124" t="s">
        <v>175</v>
      </c>
      <c r="B89" s="124" t="s">
        <v>16</v>
      </c>
      <c r="C89" s="124" t="s">
        <v>48</v>
      </c>
      <c r="D89" s="124" t="s">
        <v>22</v>
      </c>
      <c r="E89" s="125">
        <v>890</v>
      </c>
      <c r="F89" s="125">
        <v>675</v>
      </c>
      <c r="G89" s="127">
        <v>675</v>
      </c>
    </row>
    <row r="90" spans="1:7" ht="45" customHeight="1" thickBot="1" x14ac:dyDescent="0.25">
      <c r="A90" s="124" t="s">
        <v>175</v>
      </c>
      <c r="B90" s="124" t="s">
        <v>16</v>
      </c>
      <c r="C90" s="124" t="s">
        <v>49</v>
      </c>
      <c r="D90" s="124" t="s">
        <v>22</v>
      </c>
      <c r="E90" s="125">
        <v>1040</v>
      </c>
      <c r="F90" s="125">
        <v>3630</v>
      </c>
      <c r="G90" s="127">
        <v>3630</v>
      </c>
    </row>
    <row r="91" spans="1:7" ht="55.5" customHeight="1" thickBot="1" x14ac:dyDescent="0.25">
      <c r="A91" s="124" t="s">
        <v>175</v>
      </c>
      <c r="B91" s="124" t="s">
        <v>16</v>
      </c>
      <c r="C91" s="124" t="s">
        <v>23</v>
      </c>
      <c r="D91" s="124" t="s">
        <v>24</v>
      </c>
      <c r="E91" s="125">
        <v>320</v>
      </c>
      <c r="F91" s="125">
        <v>320</v>
      </c>
      <c r="G91" s="127">
        <v>320</v>
      </c>
    </row>
    <row r="92" spans="1:7" ht="61.5" customHeight="1" thickBot="1" x14ac:dyDescent="0.25">
      <c r="A92" s="124" t="s">
        <v>175</v>
      </c>
      <c r="B92" s="124" t="s">
        <v>29</v>
      </c>
      <c r="C92" s="124" t="s">
        <v>56</v>
      </c>
      <c r="D92" s="124" t="s">
        <v>57</v>
      </c>
      <c r="E92" s="125">
        <v>56</v>
      </c>
      <c r="F92" s="125">
        <v>86</v>
      </c>
      <c r="G92" s="127">
        <v>86</v>
      </c>
    </row>
    <row r="93" spans="1:7" ht="39" customHeight="1" thickBot="1" x14ac:dyDescent="0.25">
      <c r="A93" s="124" t="s">
        <v>175</v>
      </c>
      <c r="B93" s="124" t="s">
        <v>29</v>
      </c>
      <c r="C93" s="124" t="s">
        <v>70</v>
      </c>
      <c r="D93" s="124" t="s">
        <v>71</v>
      </c>
      <c r="E93" s="125">
        <v>300</v>
      </c>
      <c r="F93" s="125">
        <v>300</v>
      </c>
      <c r="G93" s="127">
        <v>300</v>
      </c>
    </row>
    <row r="94" spans="1:7" ht="39" customHeight="1" thickBot="1" x14ac:dyDescent="0.25">
      <c r="A94" s="124" t="s">
        <v>175</v>
      </c>
      <c r="B94" s="124" t="s">
        <v>29</v>
      </c>
      <c r="C94" s="124" t="s">
        <v>30</v>
      </c>
      <c r="D94" s="124" t="s">
        <v>31</v>
      </c>
      <c r="E94" s="118">
        <v>908</v>
      </c>
      <c r="F94" s="118">
        <v>908</v>
      </c>
      <c r="G94" s="119">
        <v>908</v>
      </c>
    </row>
    <row r="95" spans="1:7" ht="45.75" customHeight="1" thickBot="1" x14ac:dyDescent="0.25">
      <c r="A95" s="124" t="s">
        <v>175</v>
      </c>
      <c r="B95" s="124" t="s">
        <v>29</v>
      </c>
      <c r="C95" s="124" t="s">
        <v>63</v>
      </c>
      <c r="D95" s="124" t="s">
        <v>64</v>
      </c>
      <c r="E95" s="125">
        <v>850</v>
      </c>
      <c r="F95" s="125">
        <v>850</v>
      </c>
      <c r="G95" s="127">
        <v>850</v>
      </c>
    </row>
    <row r="96" spans="1:7" ht="13.5" thickBot="1" x14ac:dyDescent="0.25">
      <c r="A96" s="123"/>
      <c r="B96" s="123"/>
      <c r="C96" s="123"/>
      <c r="D96" s="123"/>
      <c r="E96" s="121"/>
      <c r="F96" s="121"/>
      <c r="G96" s="121"/>
    </row>
    <row r="97" spans="1:7" ht="39" customHeight="1" thickBot="1" x14ac:dyDescent="0.25">
      <c r="A97" s="124" t="s">
        <v>176</v>
      </c>
      <c r="B97" s="124" t="s">
        <v>16</v>
      </c>
      <c r="C97" s="124" t="s">
        <v>60</v>
      </c>
      <c r="D97" s="124" t="s">
        <v>61</v>
      </c>
      <c r="E97" s="125">
        <v>1750</v>
      </c>
      <c r="F97" s="125">
        <v>1750</v>
      </c>
      <c r="G97" s="127">
        <v>1750</v>
      </c>
    </row>
    <row r="98" spans="1:7" ht="39" customHeight="1" thickBot="1" x14ac:dyDescent="0.25">
      <c r="A98" s="124" t="s">
        <v>176</v>
      </c>
      <c r="B98" s="124" t="s">
        <v>16</v>
      </c>
      <c r="C98" s="124" t="s">
        <v>21</v>
      </c>
      <c r="D98" s="124" t="s">
        <v>18</v>
      </c>
      <c r="E98" s="125">
        <v>1798</v>
      </c>
      <c r="F98" s="125">
        <v>1798</v>
      </c>
      <c r="G98" s="127">
        <v>1798</v>
      </c>
    </row>
    <row r="99" spans="1:7" ht="39" customHeight="1" thickBot="1" x14ac:dyDescent="0.25">
      <c r="A99" s="124" t="s">
        <v>176</v>
      </c>
      <c r="B99" s="124" t="s">
        <v>16</v>
      </c>
      <c r="C99" s="124" t="s">
        <v>50</v>
      </c>
      <c r="D99" s="124" t="s">
        <v>18</v>
      </c>
      <c r="E99" s="125">
        <v>76</v>
      </c>
      <c r="F99" s="125">
        <v>76</v>
      </c>
      <c r="G99" s="127">
        <v>76</v>
      </c>
    </row>
    <row r="100" spans="1:7" ht="54" customHeight="1" thickBot="1" x14ac:dyDescent="0.25">
      <c r="A100" s="124" t="s">
        <v>176</v>
      </c>
      <c r="B100" s="124" t="s">
        <v>16</v>
      </c>
      <c r="C100" s="124" t="s">
        <v>27</v>
      </c>
      <c r="D100" s="124" t="s">
        <v>28</v>
      </c>
      <c r="E100" s="125">
        <v>631</v>
      </c>
      <c r="F100" s="125">
        <v>631</v>
      </c>
      <c r="G100" s="127">
        <v>631</v>
      </c>
    </row>
    <row r="101" spans="1:7" ht="39" customHeight="1" thickBot="1" x14ac:dyDescent="0.25">
      <c r="A101" s="124" t="s">
        <v>176</v>
      </c>
      <c r="B101" s="124" t="s">
        <v>29</v>
      </c>
      <c r="C101" s="124" t="s">
        <v>56</v>
      </c>
      <c r="D101" s="124" t="s">
        <v>57</v>
      </c>
      <c r="E101" s="125">
        <v>7093</v>
      </c>
      <c r="F101" s="125">
        <v>7093</v>
      </c>
      <c r="G101" s="127">
        <v>7093</v>
      </c>
    </row>
    <row r="102" spans="1:7" ht="48" customHeight="1" thickBot="1" x14ac:dyDescent="0.25">
      <c r="A102" s="124" t="s">
        <v>176</v>
      </c>
      <c r="B102" s="124" t="s">
        <v>29</v>
      </c>
      <c r="C102" s="124" t="s">
        <v>63</v>
      </c>
      <c r="D102" s="124" t="s">
        <v>64</v>
      </c>
      <c r="E102" s="125">
        <v>58857</v>
      </c>
      <c r="F102" s="125">
        <v>58857</v>
      </c>
      <c r="G102" s="127">
        <v>58857</v>
      </c>
    </row>
    <row r="103" spans="1:7" ht="13.5" thickBot="1" x14ac:dyDescent="0.25">
      <c r="A103" s="123"/>
      <c r="B103" s="123"/>
      <c r="C103" s="123"/>
      <c r="D103" s="123"/>
      <c r="E103" s="121"/>
      <c r="F103" s="121"/>
      <c r="G103" s="121"/>
    </row>
    <row r="104" spans="1:7" ht="39" customHeight="1" thickBot="1" x14ac:dyDescent="0.25">
      <c r="A104" s="124" t="s">
        <v>177</v>
      </c>
      <c r="B104" s="124" t="s">
        <v>16</v>
      </c>
      <c r="C104" s="124" t="s">
        <v>50</v>
      </c>
      <c r="D104" s="124" t="s">
        <v>18</v>
      </c>
      <c r="E104" s="125">
        <v>500</v>
      </c>
      <c r="F104" s="125">
        <v>500</v>
      </c>
      <c r="G104" s="127">
        <v>500</v>
      </c>
    </row>
    <row r="105" spans="1:7" ht="61.5" customHeight="1" thickBot="1" x14ac:dyDescent="0.25">
      <c r="A105" s="124" t="s">
        <v>177</v>
      </c>
      <c r="B105" s="124" t="s">
        <v>16</v>
      </c>
      <c r="C105" s="124" t="s">
        <v>27</v>
      </c>
      <c r="D105" s="124" t="s">
        <v>28</v>
      </c>
      <c r="E105" s="118">
        <v>1938</v>
      </c>
      <c r="F105" s="118">
        <v>1938</v>
      </c>
      <c r="G105" s="119">
        <v>1938</v>
      </c>
    </row>
    <row r="106" spans="1:7" ht="39" customHeight="1" thickBot="1" x14ac:dyDescent="0.25">
      <c r="A106" s="124" t="s">
        <v>177</v>
      </c>
      <c r="B106" s="124" t="s">
        <v>29</v>
      </c>
      <c r="C106" s="124" t="s">
        <v>30</v>
      </c>
      <c r="D106" s="124" t="s">
        <v>31</v>
      </c>
      <c r="E106" s="125">
        <v>125</v>
      </c>
      <c r="F106" s="125">
        <v>125</v>
      </c>
      <c r="G106" s="127">
        <v>125</v>
      </c>
    </row>
    <row r="107" spans="1:7" ht="13.5" thickBot="1" x14ac:dyDescent="0.25">
      <c r="A107" s="123"/>
      <c r="B107" s="123"/>
      <c r="C107" s="123"/>
      <c r="D107" s="123"/>
      <c r="E107" s="121"/>
      <c r="F107" s="121"/>
      <c r="G107" s="121"/>
    </row>
    <row r="108" spans="1:7" ht="39" customHeight="1" thickBot="1" x14ac:dyDescent="0.25">
      <c r="A108" s="124" t="s">
        <v>178</v>
      </c>
      <c r="B108" s="124" t="s">
        <v>29</v>
      </c>
      <c r="C108" s="124" t="s">
        <v>70</v>
      </c>
      <c r="D108" s="124" t="s">
        <v>71</v>
      </c>
      <c r="E108" s="125">
        <v>700</v>
      </c>
      <c r="F108" s="125">
        <v>700</v>
      </c>
      <c r="G108" s="127">
        <v>700</v>
      </c>
    </row>
    <row r="109" spans="1:7" ht="13.5" thickBot="1" x14ac:dyDescent="0.25">
      <c r="A109" s="123"/>
      <c r="B109" s="123"/>
      <c r="C109" s="123"/>
      <c r="D109" s="123"/>
      <c r="E109" s="121"/>
      <c r="F109" s="121"/>
      <c r="G109" s="121"/>
    </row>
    <row r="110" spans="1:7" ht="39" customHeight="1" thickBot="1" x14ac:dyDescent="0.25">
      <c r="A110" s="124" t="s">
        <v>179</v>
      </c>
      <c r="B110" s="124" t="s">
        <v>16</v>
      </c>
      <c r="C110" s="124" t="s">
        <v>50</v>
      </c>
      <c r="D110" s="124" t="s">
        <v>18</v>
      </c>
      <c r="E110" s="125">
        <v>16060</v>
      </c>
      <c r="F110" s="125">
        <v>16060</v>
      </c>
      <c r="G110" s="127">
        <v>16060</v>
      </c>
    </row>
    <row r="111" spans="1:7" ht="50.25" customHeight="1" thickBot="1" x14ac:dyDescent="0.25">
      <c r="A111" s="124" t="s">
        <v>179</v>
      </c>
      <c r="B111" s="124" t="s">
        <v>16</v>
      </c>
      <c r="C111" s="126" t="s">
        <v>185</v>
      </c>
      <c r="D111" s="124" t="s">
        <v>22</v>
      </c>
      <c r="E111" s="125">
        <v>2349</v>
      </c>
      <c r="F111" s="125">
        <v>2349</v>
      </c>
      <c r="G111" s="127">
        <v>2349</v>
      </c>
    </row>
    <row r="112" spans="1:7" ht="54" customHeight="1" thickBot="1" x14ac:dyDescent="0.25">
      <c r="A112" s="124" t="s">
        <v>179</v>
      </c>
      <c r="B112" s="124" t="s">
        <v>16</v>
      </c>
      <c r="C112" s="124" t="s">
        <v>48</v>
      </c>
      <c r="D112" s="124" t="s">
        <v>22</v>
      </c>
      <c r="E112" s="125">
        <v>4548</v>
      </c>
      <c r="F112" s="125">
        <v>4548</v>
      </c>
      <c r="G112" s="127">
        <v>4548</v>
      </c>
    </row>
    <row r="113" spans="1:10" ht="44.25" customHeight="1" thickBot="1" x14ac:dyDescent="0.25">
      <c r="A113" s="124" t="s">
        <v>179</v>
      </c>
      <c r="B113" s="124" t="s">
        <v>16</v>
      </c>
      <c r="C113" s="124" t="s">
        <v>188</v>
      </c>
      <c r="D113" s="124" t="s">
        <v>26</v>
      </c>
      <c r="E113" s="125">
        <v>156</v>
      </c>
      <c r="F113" s="125">
        <v>156</v>
      </c>
      <c r="G113" s="127">
        <v>156</v>
      </c>
    </row>
    <row r="114" spans="1:10" ht="48" customHeight="1" thickBot="1" x14ac:dyDescent="0.25">
      <c r="A114" s="124" t="s">
        <v>179</v>
      </c>
      <c r="B114" s="124" t="s">
        <v>16</v>
      </c>
      <c r="C114" s="124" t="s">
        <v>100</v>
      </c>
      <c r="D114" s="124" t="s">
        <v>28</v>
      </c>
      <c r="E114" s="125">
        <v>480</v>
      </c>
      <c r="F114" s="125">
        <v>480</v>
      </c>
      <c r="G114" s="127">
        <v>480</v>
      </c>
    </row>
    <row r="115" spans="1:10" ht="61.5" customHeight="1" thickBot="1" x14ac:dyDescent="0.25">
      <c r="A115" s="124" t="s">
        <v>179</v>
      </c>
      <c r="B115" s="124" t="s">
        <v>16</v>
      </c>
      <c r="C115" s="124" t="s">
        <v>74</v>
      </c>
      <c r="D115" s="124" t="s">
        <v>28</v>
      </c>
      <c r="E115" s="125">
        <v>620</v>
      </c>
      <c r="F115" s="125">
        <v>620</v>
      </c>
      <c r="G115" s="127">
        <v>620</v>
      </c>
    </row>
    <row r="116" spans="1:10" ht="13.5" thickBot="1" x14ac:dyDescent="0.25">
      <c r="A116" s="123"/>
      <c r="B116" s="123"/>
      <c r="C116" s="123"/>
      <c r="D116" s="123"/>
      <c r="E116" s="121"/>
      <c r="F116" s="121"/>
      <c r="G116" s="121"/>
    </row>
    <row r="117" spans="1:10" ht="39" customHeight="1" thickBot="1" x14ac:dyDescent="0.25">
      <c r="A117" s="124" t="s">
        <v>180</v>
      </c>
      <c r="B117" s="124" t="s">
        <v>16</v>
      </c>
      <c r="C117" s="124" t="s">
        <v>21</v>
      </c>
      <c r="D117" s="124" t="s">
        <v>18</v>
      </c>
      <c r="E117" s="125">
        <v>3000</v>
      </c>
      <c r="F117" s="125">
        <v>3000</v>
      </c>
      <c r="G117" s="127">
        <v>3000</v>
      </c>
      <c r="H117" s="120"/>
      <c r="I117" s="120"/>
      <c r="J117" s="120"/>
    </row>
    <row r="118" spans="1:10" ht="39" customHeight="1" thickBot="1" x14ac:dyDescent="0.25">
      <c r="A118" s="124" t="s">
        <v>180</v>
      </c>
      <c r="B118" s="124" t="s">
        <v>29</v>
      </c>
      <c r="C118" s="124" t="s">
        <v>70</v>
      </c>
      <c r="D118" s="124" t="s">
        <v>71</v>
      </c>
      <c r="E118" s="125">
        <v>1610</v>
      </c>
      <c r="F118" s="125">
        <v>1610</v>
      </c>
      <c r="G118" s="127">
        <v>1610</v>
      </c>
      <c r="H118" s="120"/>
      <c r="I118" s="120"/>
      <c r="J118" s="120"/>
    </row>
    <row r="119" spans="1:10" ht="13.5" thickBot="1" x14ac:dyDescent="0.25">
      <c r="A119" s="123"/>
      <c r="B119" s="123"/>
      <c r="C119" s="123"/>
      <c r="D119" s="123"/>
      <c r="E119" s="121"/>
      <c r="F119" s="121"/>
      <c r="G119" s="121"/>
      <c r="H119" s="120"/>
      <c r="I119" s="120"/>
      <c r="J119" s="120"/>
    </row>
    <row r="120" spans="1:10" ht="39" customHeight="1" thickBot="1" x14ac:dyDescent="0.25">
      <c r="A120" s="128" t="s">
        <v>181</v>
      </c>
      <c r="B120" s="124" t="s">
        <v>29</v>
      </c>
      <c r="C120" s="124" t="s">
        <v>32</v>
      </c>
      <c r="D120" s="124" t="s">
        <v>33</v>
      </c>
      <c r="E120" s="125">
        <v>7</v>
      </c>
      <c r="F120" s="125">
        <v>7</v>
      </c>
      <c r="G120" s="127">
        <v>7</v>
      </c>
      <c r="H120" s="120"/>
      <c r="I120" s="120"/>
      <c r="J120" s="120"/>
    </row>
    <row r="121" spans="1:10" s="111" customFormat="1" ht="39" customHeight="1" thickBot="1" x14ac:dyDescent="0.25">
      <c r="A121" s="129" t="s">
        <v>181</v>
      </c>
      <c r="B121" s="122" t="s">
        <v>29</v>
      </c>
      <c r="C121" s="122" t="s">
        <v>257</v>
      </c>
      <c r="D121" s="122" t="s">
        <v>258</v>
      </c>
      <c r="E121" s="118">
        <v>3</v>
      </c>
      <c r="F121" s="118">
        <v>3</v>
      </c>
      <c r="G121" s="119">
        <v>3</v>
      </c>
      <c r="H121" s="130"/>
      <c r="I121" s="130"/>
      <c r="J121" s="130"/>
    </row>
    <row r="122" spans="1:10" ht="13.5" thickBot="1" x14ac:dyDescent="0.25">
      <c r="A122" s="123"/>
      <c r="B122" s="123"/>
      <c r="C122" s="123"/>
      <c r="D122" s="123"/>
      <c r="E122" s="121"/>
      <c r="F122" s="121"/>
      <c r="G122" s="121"/>
    </row>
    <row r="123" spans="1:10" ht="50.1" customHeight="1" thickBot="1" x14ac:dyDescent="0.25">
      <c r="A123" s="131" t="s">
        <v>58</v>
      </c>
      <c r="B123" s="131" t="s">
        <v>16</v>
      </c>
      <c r="C123" s="131" t="s">
        <v>21</v>
      </c>
      <c r="D123" s="131" t="s">
        <v>18</v>
      </c>
      <c r="E123" s="119">
        <v>10787</v>
      </c>
      <c r="F123" s="119">
        <v>10787</v>
      </c>
      <c r="G123" s="118">
        <v>10787</v>
      </c>
    </row>
    <row r="124" spans="1:10" ht="50.1" customHeight="1" thickBot="1" x14ac:dyDescent="0.25">
      <c r="A124" s="131" t="s">
        <v>58</v>
      </c>
      <c r="B124" s="131" t="s">
        <v>16</v>
      </c>
      <c r="C124" s="131" t="s">
        <v>259</v>
      </c>
      <c r="D124" s="131" t="s">
        <v>26</v>
      </c>
      <c r="E124" s="119">
        <v>108</v>
      </c>
      <c r="F124" s="119">
        <v>108</v>
      </c>
      <c r="G124" s="118">
        <v>108</v>
      </c>
    </row>
    <row r="125" spans="1:10" ht="13.5" thickBot="1" x14ac:dyDescent="0.25">
      <c r="A125" s="123"/>
      <c r="B125" s="123"/>
      <c r="C125" s="123"/>
      <c r="D125" s="123"/>
      <c r="E125" s="121"/>
      <c r="F125" s="121"/>
      <c r="G125" s="121"/>
    </row>
    <row r="126" spans="1:10" ht="50.1" customHeight="1" thickBot="1" x14ac:dyDescent="0.25">
      <c r="A126" s="131" t="s">
        <v>59</v>
      </c>
      <c r="B126" s="131" t="s">
        <v>16</v>
      </c>
      <c r="C126" s="131" t="s">
        <v>60</v>
      </c>
      <c r="D126" s="131" t="s">
        <v>61</v>
      </c>
      <c r="E126" s="119">
        <v>1750</v>
      </c>
      <c r="F126" s="119">
        <v>1750</v>
      </c>
      <c r="G126" s="118">
        <v>1750</v>
      </c>
    </row>
    <row r="127" spans="1:10" ht="50.1" customHeight="1" thickBot="1" x14ac:dyDescent="0.25">
      <c r="A127" s="131" t="s">
        <v>59</v>
      </c>
      <c r="B127" s="131" t="s">
        <v>16</v>
      </c>
      <c r="C127" s="131" t="s">
        <v>21</v>
      </c>
      <c r="D127" s="131" t="s">
        <v>18</v>
      </c>
      <c r="E127" s="119">
        <v>2150</v>
      </c>
      <c r="F127" s="119">
        <v>2100</v>
      </c>
      <c r="G127" s="118">
        <v>2100</v>
      </c>
    </row>
    <row r="128" spans="1:10" ht="50.1" customHeight="1" thickBot="1" x14ac:dyDescent="0.25">
      <c r="A128" s="131" t="s">
        <v>59</v>
      </c>
      <c r="B128" s="131" t="s">
        <v>16</v>
      </c>
      <c r="C128" s="122" t="s">
        <v>52</v>
      </c>
      <c r="D128" s="131" t="s">
        <v>22</v>
      </c>
      <c r="E128" s="119">
        <v>170</v>
      </c>
      <c r="F128" s="119">
        <v>170</v>
      </c>
      <c r="G128" s="118">
        <v>170</v>
      </c>
    </row>
    <row r="129" spans="1:7" ht="50.1" customHeight="1" thickBot="1" x14ac:dyDescent="0.25">
      <c r="A129" s="131" t="s">
        <v>59</v>
      </c>
      <c r="B129" s="131" t="s">
        <v>16</v>
      </c>
      <c r="C129" s="122" t="s">
        <v>48</v>
      </c>
      <c r="D129" s="131" t="s">
        <v>22</v>
      </c>
      <c r="E129" s="119">
        <v>145</v>
      </c>
      <c r="F129" s="119">
        <v>140</v>
      </c>
      <c r="G129" s="118">
        <v>140</v>
      </c>
    </row>
    <row r="130" spans="1:7" ht="50.1" customHeight="1" thickBot="1" x14ac:dyDescent="0.25">
      <c r="A130" s="131" t="s">
        <v>59</v>
      </c>
      <c r="B130" s="131" t="s">
        <v>16</v>
      </c>
      <c r="C130" s="122" t="s">
        <v>49</v>
      </c>
      <c r="D130" s="131" t="s">
        <v>22</v>
      </c>
      <c r="E130" s="119">
        <v>165</v>
      </c>
      <c r="F130" s="119">
        <v>160</v>
      </c>
      <c r="G130" s="118">
        <v>160</v>
      </c>
    </row>
    <row r="131" spans="1:7" ht="50.1" customHeight="1" thickBot="1" x14ac:dyDescent="0.25">
      <c r="A131" s="131" t="s">
        <v>59</v>
      </c>
      <c r="B131" s="131" t="s">
        <v>16</v>
      </c>
      <c r="C131" s="131" t="s">
        <v>27</v>
      </c>
      <c r="D131" s="131" t="s">
        <v>28</v>
      </c>
      <c r="E131" s="119">
        <v>552</v>
      </c>
      <c r="F131" s="119">
        <v>552</v>
      </c>
      <c r="G131" s="118">
        <v>552</v>
      </c>
    </row>
    <row r="132" spans="1:7" ht="60" customHeight="1" thickBot="1" x14ac:dyDescent="0.25">
      <c r="A132" s="131" t="s">
        <v>59</v>
      </c>
      <c r="B132" s="131" t="s">
        <v>16</v>
      </c>
      <c r="C132" s="131" t="s">
        <v>62</v>
      </c>
      <c r="D132" s="131" t="s">
        <v>28</v>
      </c>
      <c r="E132" s="119">
        <v>295</v>
      </c>
      <c r="F132" s="119">
        <v>295</v>
      </c>
      <c r="G132" s="118">
        <v>295</v>
      </c>
    </row>
    <row r="133" spans="1:7" ht="50.1" customHeight="1" thickBot="1" x14ac:dyDescent="0.25">
      <c r="A133" s="131" t="s">
        <v>59</v>
      </c>
      <c r="B133" s="131" t="s">
        <v>29</v>
      </c>
      <c r="C133" s="131" t="s">
        <v>63</v>
      </c>
      <c r="D133" s="131" t="s">
        <v>64</v>
      </c>
      <c r="E133" s="119">
        <v>16750</v>
      </c>
      <c r="F133" s="119">
        <v>16750</v>
      </c>
      <c r="G133" s="118">
        <v>16750</v>
      </c>
    </row>
    <row r="134" spans="1:7" ht="13.5" thickBot="1" x14ac:dyDescent="0.25">
      <c r="A134" s="123"/>
      <c r="B134" s="123"/>
      <c r="C134" s="123"/>
      <c r="D134" s="123"/>
      <c r="E134" s="121"/>
      <c r="F134" s="121"/>
      <c r="G134" s="121"/>
    </row>
    <row r="135" spans="1:7" ht="50.1" customHeight="1" thickBot="1" x14ac:dyDescent="0.25">
      <c r="A135" s="131" t="s">
        <v>65</v>
      </c>
      <c r="B135" s="131" t="s">
        <v>16</v>
      </c>
      <c r="C135" s="131" t="s">
        <v>17</v>
      </c>
      <c r="D135" s="131" t="s">
        <v>18</v>
      </c>
      <c r="E135" s="119">
        <v>83</v>
      </c>
      <c r="F135" s="119">
        <v>83</v>
      </c>
      <c r="G135" s="118">
        <v>83</v>
      </c>
    </row>
    <row r="136" spans="1:7" ht="50.1" customHeight="1" thickBot="1" x14ac:dyDescent="0.25">
      <c r="A136" s="131" t="s">
        <v>65</v>
      </c>
      <c r="B136" s="131" t="s">
        <v>16</v>
      </c>
      <c r="C136" s="131" t="s">
        <v>60</v>
      </c>
      <c r="D136" s="131" t="s">
        <v>61</v>
      </c>
      <c r="E136" s="119">
        <v>2450</v>
      </c>
      <c r="F136" s="119">
        <v>2450</v>
      </c>
      <c r="G136" s="118">
        <v>2450</v>
      </c>
    </row>
    <row r="137" spans="1:7" ht="50.1" customHeight="1" thickBot="1" x14ac:dyDescent="0.25">
      <c r="A137" s="131" t="s">
        <v>65</v>
      </c>
      <c r="B137" s="131" t="s">
        <v>16</v>
      </c>
      <c r="C137" s="131" t="s">
        <v>21</v>
      </c>
      <c r="D137" s="131" t="s">
        <v>18</v>
      </c>
      <c r="E137" s="119">
        <v>1660</v>
      </c>
      <c r="F137" s="119">
        <v>1660</v>
      </c>
      <c r="G137" s="118">
        <v>1660</v>
      </c>
    </row>
    <row r="138" spans="1:7" ht="50.1" customHeight="1" thickBot="1" x14ac:dyDescent="0.25">
      <c r="A138" s="131" t="s">
        <v>65</v>
      </c>
      <c r="B138" s="131" t="s">
        <v>16</v>
      </c>
      <c r="C138" s="122" t="s">
        <v>50</v>
      </c>
      <c r="D138" s="131" t="s">
        <v>18</v>
      </c>
      <c r="E138" s="119">
        <v>10451</v>
      </c>
      <c r="F138" s="119">
        <v>10451</v>
      </c>
      <c r="G138" s="118">
        <v>10451</v>
      </c>
    </row>
    <row r="139" spans="1:7" ht="50.1" customHeight="1" thickBot="1" x14ac:dyDescent="0.25">
      <c r="A139" s="131" t="s">
        <v>65</v>
      </c>
      <c r="B139" s="131" t="s">
        <v>16</v>
      </c>
      <c r="C139" s="131" t="s">
        <v>27</v>
      </c>
      <c r="D139" s="131" t="s">
        <v>28</v>
      </c>
      <c r="E139" s="119">
        <v>502</v>
      </c>
      <c r="F139" s="119">
        <v>502</v>
      </c>
      <c r="G139" s="118">
        <v>502</v>
      </c>
    </row>
    <row r="140" spans="1:7" ht="50.1" customHeight="1" thickBot="1" x14ac:dyDescent="0.25">
      <c r="A140" s="131" t="s">
        <v>65</v>
      </c>
      <c r="B140" s="131" t="s">
        <v>29</v>
      </c>
      <c r="C140" s="131" t="s">
        <v>56</v>
      </c>
      <c r="D140" s="131" t="s">
        <v>57</v>
      </c>
      <c r="E140" s="119">
        <v>4500</v>
      </c>
      <c r="F140" s="119">
        <v>4500</v>
      </c>
      <c r="G140" s="118">
        <v>4500</v>
      </c>
    </row>
    <row r="141" spans="1:7" ht="50.1" customHeight="1" thickBot="1" x14ac:dyDescent="0.25">
      <c r="A141" s="131" t="s">
        <v>65</v>
      </c>
      <c r="B141" s="131" t="s">
        <v>29</v>
      </c>
      <c r="C141" s="131" t="s">
        <v>30</v>
      </c>
      <c r="D141" s="131" t="s">
        <v>31</v>
      </c>
      <c r="E141" s="119">
        <v>2991</v>
      </c>
      <c r="F141" s="119">
        <v>2991</v>
      </c>
      <c r="G141" s="118">
        <v>2991</v>
      </c>
    </row>
    <row r="142" spans="1:7" ht="50.1" customHeight="1" thickBot="1" x14ac:dyDescent="0.25">
      <c r="A142" s="131" t="s">
        <v>65</v>
      </c>
      <c r="B142" s="131" t="s">
        <v>29</v>
      </c>
      <c r="C142" s="131" t="s">
        <v>63</v>
      </c>
      <c r="D142" s="131" t="s">
        <v>64</v>
      </c>
      <c r="E142" s="119">
        <v>4000</v>
      </c>
      <c r="F142" s="119">
        <v>4000</v>
      </c>
      <c r="G142" s="118">
        <v>4000</v>
      </c>
    </row>
    <row r="143" spans="1:7" ht="13.5" thickBot="1" x14ac:dyDescent="0.25">
      <c r="A143" s="123"/>
      <c r="B143" s="123"/>
      <c r="C143" s="123"/>
      <c r="D143" s="123"/>
      <c r="E143" s="121"/>
      <c r="F143" s="121"/>
      <c r="G143" s="121"/>
    </row>
    <row r="144" spans="1:7" ht="50.1" customHeight="1" thickBot="1" x14ac:dyDescent="0.25">
      <c r="A144" s="131" t="s">
        <v>66</v>
      </c>
      <c r="B144" s="131" t="s">
        <v>16</v>
      </c>
      <c r="C144" s="131" t="s">
        <v>21</v>
      </c>
      <c r="D144" s="131" t="s">
        <v>18</v>
      </c>
      <c r="E144" s="119">
        <v>200</v>
      </c>
      <c r="F144" s="119">
        <v>200</v>
      </c>
      <c r="G144" s="118">
        <v>200</v>
      </c>
    </row>
    <row r="145" spans="1:7" ht="50.1" customHeight="1" thickBot="1" x14ac:dyDescent="0.25">
      <c r="A145" s="131" t="s">
        <v>66</v>
      </c>
      <c r="B145" s="131" t="s">
        <v>16</v>
      </c>
      <c r="C145" s="122" t="s">
        <v>50</v>
      </c>
      <c r="D145" s="131" t="s">
        <v>18</v>
      </c>
      <c r="E145" s="119">
        <v>100</v>
      </c>
      <c r="F145" s="119">
        <v>100</v>
      </c>
      <c r="G145" s="118">
        <v>100</v>
      </c>
    </row>
    <row r="146" spans="1:7" ht="63.75" customHeight="1" thickBot="1" x14ac:dyDescent="0.25">
      <c r="A146" s="131" t="s">
        <v>66</v>
      </c>
      <c r="B146" s="131" t="s">
        <v>16</v>
      </c>
      <c r="C146" s="131" t="s">
        <v>23</v>
      </c>
      <c r="D146" s="131" t="s">
        <v>24</v>
      </c>
      <c r="E146" s="119">
        <v>109</v>
      </c>
      <c r="F146" s="119">
        <v>109</v>
      </c>
      <c r="G146" s="118">
        <v>109</v>
      </c>
    </row>
    <row r="147" spans="1:7" ht="50.1" customHeight="1" thickBot="1" x14ac:dyDescent="0.25">
      <c r="A147" s="131" t="s">
        <v>66</v>
      </c>
      <c r="B147" s="131" t="s">
        <v>16</v>
      </c>
      <c r="C147" s="131" t="s">
        <v>27</v>
      </c>
      <c r="D147" s="131" t="s">
        <v>28</v>
      </c>
      <c r="E147" s="119">
        <v>32</v>
      </c>
      <c r="F147" s="119">
        <v>32</v>
      </c>
      <c r="G147" s="118">
        <v>32</v>
      </c>
    </row>
    <row r="148" spans="1:7" ht="13.5" thickBot="1" x14ac:dyDescent="0.25">
      <c r="A148" s="123"/>
      <c r="B148" s="123"/>
      <c r="C148" s="123"/>
      <c r="D148" s="123"/>
      <c r="E148" s="121"/>
      <c r="F148" s="121"/>
      <c r="G148" s="121"/>
    </row>
    <row r="149" spans="1:7" ht="50.1" customHeight="1" thickBot="1" x14ac:dyDescent="0.25">
      <c r="A149" s="131" t="s">
        <v>67</v>
      </c>
      <c r="B149" s="131" t="s">
        <v>16</v>
      </c>
      <c r="C149" s="131" t="s">
        <v>68</v>
      </c>
      <c r="D149" s="131" t="s">
        <v>24</v>
      </c>
      <c r="E149" s="119">
        <v>26</v>
      </c>
      <c r="F149" s="119">
        <v>26</v>
      </c>
      <c r="G149" s="118">
        <v>26</v>
      </c>
    </row>
    <row r="150" spans="1:7" ht="50.1" customHeight="1" thickBot="1" x14ac:dyDescent="0.25">
      <c r="A150" s="131" t="s">
        <v>67</v>
      </c>
      <c r="B150" s="131" t="s">
        <v>16</v>
      </c>
      <c r="C150" s="131" t="s">
        <v>60</v>
      </c>
      <c r="D150" s="131" t="s">
        <v>61</v>
      </c>
      <c r="E150" s="119">
        <v>3970</v>
      </c>
      <c r="F150" s="119">
        <v>3970</v>
      </c>
      <c r="G150" s="118">
        <v>3970</v>
      </c>
    </row>
    <row r="151" spans="1:7" ht="50.1" customHeight="1" thickBot="1" x14ac:dyDescent="0.25">
      <c r="A151" s="131" t="s">
        <v>67</v>
      </c>
      <c r="B151" s="131" t="s">
        <v>16</v>
      </c>
      <c r="C151" s="122" t="s">
        <v>50</v>
      </c>
      <c r="D151" s="131" t="s">
        <v>18</v>
      </c>
      <c r="E151" s="119">
        <v>6350</v>
      </c>
      <c r="F151" s="119">
        <v>6350</v>
      </c>
      <c r="G151" s="118">
        <v>6350</v>
      </c>
    </row>
    <row r="152" spans="1:7" ht="50.1" customHeight="1" thickBot="1" x14ac:dyDescent="0.25">
      <c r="A152" s="131" t="s">
        <v>67</v>
      </c>
      <c r="B152" s="131" t="s">
        <v>29</v>
      </c>
      <c r="C152" s="131" t="s">
        <v>30</v>
      </c>
      <c r="D152" s="131" t="s">
        <v>31</v>
      </c>
      <c r="E152" s="119">
        <v>1943</v>
      </c>
      <c r="F152" s="119">
        <v>1943</v>
      </c>
      <c r="G152" s="118">
        <v>1943</v>
      </c>
    </row>
    <row r="153" spans="1:7" ht="13.5" thickBot="1" x14ac:dyDescent="0.25">
      <c r="A153" s="123"/>
      <c r="B153" s="123"/>
      <c r="C153" s="123"/>
      <c r="D153" s="123"/>
      <c r="E153" s="132"/>
      <c r="F153" s="132"/>
      <c r="G153" s="132"/>
    </row>
    <row r="154" spans="1:7" ht="50.1" customHeight="1" thickBot="1" x14ac:dyDescent="0.25">
      <c r="A154" s="131" t="s">
        <v>69</v>
      </c>
      <c r="B154" s="131" t="s">
        <v>16</v>
      </c>
      <c r="C154" s="131" t="s">
        <v>17</v>
      </c>
      <c r="D154" s="131" t="s">
        <v>18</v>
      </c>
      <c r="E154" s="119">
        <v>375</v>
      </c>
      <c r="F154" s="119">
        <v>375</v>
      </c>
      <c r="G154" s="118">
        <v>375</v>
      </c>
    </row>
    <row r="155" spans="1:7" ht="50.1" customHeight="1" thickBot="1" x14ac:dyDescent="0.25">
      <c r="A155" s="131" t="s">
        <v>69</v>
      </c>
      <c r="B155" s="131" t="s">
        <v>16</v>
      </c>
      <c r="C155" s="131" t="s">
        <v>60</v>
      </c>
      <c r="D155" s="131" t="s">
        <v>61</v>
      </c>
      <c r="E155" s="119">
        <v>9600</v>
      </c>
      <c r="F155" s="119">
        <v>9600</v>
      </c>
      <c r="G155" s="118">
        <v>9600</v>
      </c>
    </row>
    <row r="156" spans="1:7" ht="50.1" customHeight="1" thickBot="1" x14ac:dyDescent="0.25">
      <c r="A156" s="131" t="s">
        <v>69</v>
      </c>
      <c r="B156" s="131" t="s">
        <v>16</v>
      </c>
      <c r="C156" s="122" t="s">
        <v>51</v>
      </c>
      <c r="D156" s="131" t="s">
        <v>22</v>
      </c>
      <c r="E156" s="119">
        <v>413</v>
      </c>
      <c r="F156" s="119">
        <v>413</v>
      </c>
      <c r="G156" s="118">
        <v>413</v>
      </c>
    </row>
    <row r="157" spans="1:7" ht="50.1" customHeight="1" thickBot="1" x14ac:dyDescent="0.25">
      <c r="A157" s="131" t="s">
        <v>69</v>
      </c>
      <c r="B157" s="131" t="s">
        <v>16</v>
      </c>
      <c r="C157" s="122" t="s">
        <v>52</v>
      </c>
      <c r="D157" s="131" t="s">
        <v>22</v>
      </c>
      <c r="E157" s="119">
        <v>560</v>
      </c>
      <c r="F157" s="119">
        <v>560</v>
      </c>
      <c r="G157" s="118">
        <v>560</v>
      </c>
    </row>
    <row r="158" spans="1:7" ht="50.1" customHeight="1" thickBot="1" x14ac:dyDescent="0.25">
      <c r="A158" s="131" t="s">
        <v>69</v>
      </c>
      <c r="B158" s="131" t="s">
        <v>16</v>
      </c>
      <c r="C158" s="122" t="s">
        <v>49</v>
      </c>
      <c r="D158" s="131" t="s">
        <v>22</v>
      </c>
      <c r="E158" s="119">
        <v>1129</v>
      </c>
      <c r="F158" s="119">
        <v>1129</v>
      </c>
      <c r="G158" s="118">
        <v>1129</v>
      </c>
    </row>
    <row r="159" spans="1:7" ht="64.5" customHeight="1" thickBot="1" x14ac:dyDescent="0.25">
      <c r="A159" s="131" t="s">
        <v>69</v>
      </c>
      <c r="B159" s="131" t="s">
        <v>16</v>
      </c>
      <c r="C159" s="131" t="s">
        <v>23</v>
      </c>
      <c r="D159" s="131" t="s">
        <v>24</v>
      </c>
      <c r="E159" s="119">
        <v>135</v>
      </c>
      <c r="F159" s="119">
        <v>135</v>
      </c>
      <c r="G159" s="118">
        <v>135</v>
      </c>
    </row>
    <row r="160" spans="1:7" ht="50.1" customHeight="1" thickBot="1" x14ac:dyDescent="0.25">
      <c r="A160" s="131" t="s">
        <v>69</v>
      </c>
      <c r="B160" s="131" t="s">
        <v>16</v>
      </c>
      <c r="C160" s="131" t="s">
        <v>27</v>
      </c>
      <c r="D160" s="131" t="s">
        <v>28</v>
      </c>
      <c r="E160" s="119">
        <v>120</v>
      </c>
      <c r="F160" s="119">
        <v>120</v>
      </c>
      <c r="G160" s="118">
        <v>120</v>
      </c>
    </row>
    <row r="161" spans="1:7" ht="50.1" customHeight="1" thickBot="1" x14ac:dyDescent="0.25">
      <c r="A161" s="131" t="s">
        <v>69</v>
      </c>
      <c r="B161" s="131"/>
      <c r="C161" s="131" t="s">
        <v>68</v>
      </c>
      <c r="D161" s="131" t="s">
        <v>24</v>
      </c>
      <c r="E161" s="119">
        <v>30</v>
      </c>
      <c r="F161" s="119">
        <v>30</v>
      </c>
      <c r="G161" s="118">
        <v>30</v>
      </c>
    </row>
    <row r="162" spans="1:7" ht="50.1" customHeight="1" thickBot="1" x14ac:dyDescent="0.25">
      <c r="A162" s="131" t="s">
        <v>69</v>
      </c>
      <c r="B162" s="131" t="s">
        <v>29</v>
      </c>
      <c r="C162" s="131" t="s">
        <v>70</v>
      </c>
      <c r="D162" s="131" t="s">
        <v>71</v>
      </c>
      <c r="E162" s="119">
        <v>240</v>
      </c>
      <c r="F162" s="119">
        <v>240</v>
      </c>
      <c r="G162" s="118">
        <v>240</v>
      </c>
    </row>
    <row r="163" spans="1:7" ht="50.1" customHeight="1" thickBot="1" x14ac:dyDescent="0.25">
      <c r="A163" s="131" t="s">
        <v>69</v>
      </c>
      <c r="B163" s="131" t="s">
        <v>29</v>
      </c>
      <c r="C163" s="131" t="s">
        <v>30</v>
      </c>
      <c r="D163" s="131" t="s">
        <v>31</v>
      </c>
      <c r="E163" s="119">
        <v>273</v>
      </c>
      <c r="F163" s="119">
        <v>273</v>
      </c>
      <c r="G163" s="118">
        <v>273</v>
      </c>
    </row>
    <row r="164" spans="1:7" ht="13.5" thickBot="1" x14ac:dyDescent="0.25">
      <c r="A164" s="123"/>
      <c r="B164" s="123"/>
      <c r="C164" s="123"/>
      <c r="D164" s="123"/>
      <c r="E164" s="132"/>
      <c r="F164" s="132"/>
      <c r="G164" s="132"/>
    </row>
    <row r="165" spans="1:7" ht="50.1" customHeight="1" thickBot="1" x14ac:dyDescent="0.25">
      <c r="A165" s="131" t="s">
        <v>72</v>
      </c>
      <c r="B165" s="131" t="s">
        <v>16</v>
      </c>
      <c r="C165" s="131" t="s">
        <v>17</v>
      </c>
      <c r="D165" s="131" t="s">
        <v>18</v>
      </c>
      <c r="E165" s="119">
        <v>234</v>
      </c>
      <c r="F165" s="119">
        <v>234</v>
      </c>
      <c r="G165" s="118">
        <v>234</v>
      </c>
    </row>
    <row r="166" spans="1:7" ht="50.1" customHeight="1" thickBot="1" x14ac:dyDescent="0.25">
      <c r="A166" s="131" t="s">
        <v>72</v>
      </c>
      <c r="B166" s="131" t="s">
        <v>16</v>
      </c>
      <c r="C166" s="131" t="s">
        <v>60</v>
      </c>
      <c r="D166" s="131" t="s">
        <v>61</v>
      </c>
      <c r="E166" s="119">
        <v>1045</v>
      </c>
      <c r="F166" s="119">
        <v>879</v>
      </c>
      <c r="G166" s="118">
        <v>879</v>
      </c>
    </row>
    <row r="167" spans="1:7" ht="50.1" customHeight="1" thickBot="1" x14ac:dyDescent="0.25">
      <c r="A167" s="131" t="s">
        <v>72</v>
      </c>
      <c r="B167" s="131" t="s">
        <v>16</v>
      </c>
      <c r="C167" s="131" t="s">
        <v>19</v>
      </c>
      <c r="D167" s="131" t="s">
        <v>20</v>
      </c>
      <c r="E167" s="119">
        <v>1000</v>
      </c>
      <c r="F167" s="119">
        <v>1000</v>
      </c>
      <c r="G167" s="118">
        <v>1000</v>
      </c>
    </row>
    <row r="168" spans="1:7" ht="50.1" customHeight="1" thickBot="1" x14ac:dyDescent="0.25">
      <c r="A168" s="131" t="s">
        <v>72</v>
      </c>
      <c r="B168" s="131" t="s">
        <v>16</v>
      </c>
      <c r="C168" s="131" t="s">
        <v>21</v>
      </c>
      <c r="D168" s="131" t="s">
        <v>18</v>
      </c>
      <c r="E168" s="119">
        <v>300</v>
      </c>
      <c r="F168" s="119">
        <v>300</v>
      </c>
      <c r="G168" s="118">
        <v>300</v>
      </c>
    </row>
    <row r="169" spans="1:7" ht="50.1" customHeight="1" thickBot="1" x14ac:dyDescent="0.25">
      <c r="A169" s="131" t="s">
        <v>72</v>
      </c>
      <c r="B169" s="131" t="s">
        <v>16</v>
      </c>
      <c r="C169" s="122" t="s">
        <v>50</v>
      </c>
      <c r="D169" s="131" t="s">
        <v>18</v>
      </c>
      <c r="E169" s="119">
        <v>7200</v>
      </c>
      <c r="F169" s="119">
        <v>7200</v>
      </c>
      <c r="G169" s="118">
        <v>7200</v>
      </c>
    </row>
    <row r="170" spans="1:7" ht="50.1" customHeight="1" thickBot="1" x14ac:dyDescent="0.25">
      <c r="A170" s="131" t="s">
        <v>72</v>
      </c>
      <c r="B170" s="131" t="s">
        <v>16</v>
      </c>
      <c r="C170" s="122" t="s">
        <v>51</v>
      </c>
      <c r="D170" s="131" t="s">
        <v>22</v>
      </c>
      <c r="E170" s="119">
        <v>1000</v>
      </c>
      <c r="F170" s="119">
        <v>1000</v>
      </c>
      <c r="G170" s="118">
        <v>1000</v>
      </c>
    </row>
    <row r="171" spans="1:7" ht="50.1" customHeight="1" thickBot="1" x14ac:dyDescent="0.25">
      <c r="A171" s="131" t="s">
        <v>72</v>
      </c>
      <c r="B171" s="131" t="s">
        <v>16</v>
      </c>
      <c r="C171" s="122" t="s">
        <v>52</v>
      </c>
      <c r="D171" s="131" t="s">
        <v>22</v>
      </c>
      <c r="E171" s="119">
        <v>650</v>
      </c>
      <c r="F171" s="119">
        <v>650</v>
      </c>
      <c r="G171" s="118">
        <v>650</v>
      </c>
    </row>
    <row r="172" spans="1:7" ht="50.1" customHeight="1" thickBot="1" x14ac:dyDescent="0.25">
      <c r="A172" s="131" t="s">
        <v>72</v>
      </c>
      <c r="B172" s="131" t="s">
        <v>16</v>
      </c>
      <c r="C172" s="131" t="s">
        <v>185</v>
      </c>
      <c r="D172" s="131" t="s">
        <v>22</v>
      </c>
      <c r="E172" s="119">
        <v>1490</v>
      </c>
      <c r="F172" s="119">
        <v>1490</v>
      </c>
      <c r="G172" s="118">
        <v>1490</v>
      </c>
    </row>
    <row r="173" spans="1:7" ht="50.1" customHeight="1" thickBot="1" x14ac:dyDescent="0.25">
      <c r="A173" s="131" t="s">
        <v>72</v>
      </c>
      <c r="B173" s="131" t="s">
        <v>16</v>
      </c>
      <c r="C173" s="122" t="s">
        <v>48</v>
      </c>
      <c r="D173" s="131" t="s">
        <v>22</v>
      </c>
      <c r="E173" s="119">
        <v>1345</v>
      </c>
      <c r="F173" s="119">
        <v>1345</v>
      </c>
      <c r="G173" s="118">
        <v>1345</v>
      </c>
    </row>
    <row r="174" spans="1:7" ht="50.1" customHeight="1" thickBot="1" x14ac:dyDescent="0.25">
      <c r="A174" s="131" t="s">
        <v>72</v>
      </c>
      <c r="B174" s="131" t="s">
        <v>16</v>
      </c>
      <c r="C174" s="122" t="s">
        <v>49</v>
      </c>
      <c r="D174" s="131" t="s">
        <v>22</v>
      </c>
      <c r="E174" s="119">
        <v>1536</v>
      </c>
      <c r="F174" s="119">
        <v>1536</v>
      </c>
      <c r="G174" s="118">
        <v>1536</v>
      </c>
    </row>
    <row r="175" spans="1:7" ht="60.75" customHeight="1" thickBot="1" x14ac:dyDescent="0.25">
      <c r="A175" s="131" t="s">
        <v>72</v>
      </c>
      <c r="B175" s="131" t="s">
        <v>16</v>
      </c>
      <c r="C175" s="131" t="s">
        <v>23</v>
      </c>
      <c r="D175" s="131" t="s">
        <v>24</v>
      </c>
      <c r="E175" s="119">
        <v>40</v>
      </c>
      <c r="F175" s="119">
        <v>40</v>
      </c>
      <c r="G175" s="118">
        <v>40</v>
      </c>
    </row>
    <row r="176" spans="1:7" ht="89.25" customHeight="1" thickBot="1" x14ac:dyDescent="0.25">
      <c r="A176" s="131" t="s">
        <v>72</v>
      </c>
      <c r="B176" s="131" t="s">
        <v>16</v>
      </c>
      <c r="C176" s="131" t="s">
        <v>73</v>
      </c>
      <c r="D176" s="131" t="s">
        <v>24</v>
      </c>
      <c r="E176" s="119">
        <v>149</v>
      </c>
      <c r="F176" s="119">
        <v>149</v>
      </c>
      <c r="G176" s="118">
        <v>149</v>
      </c>
    </row>
    <row r="177" spans="1:7" ht="50.1" customHeight="1" thickBot="1" x14ac:dyDescent="0.25">
      <c r="A177" s="131" t="s">
        <v>72</v>
      </c>
      <c r="B177" s="131" t="s">
        <v>16</v>
      </c>
      <c r="C177" s="131" t="s">
        <v>27</v>
      </c>
      <c r="D177" s="131" t="s">
        <v>28</v>
      </c>
      <c r="E177" s="119">
        <v>40</v>
      </c>
      <c r="F177" s="119">
        <v>40</v>
      </c>
      <c r="G177" s="118">
        <v>40</v>
      </c>
    </row>
    <row r="178" spans="1:7" ht="66.75" customHeight="1" thickBot="1" x14ac:dyDescent="0.25">
      <c r="A178" s="131" t="s">
        <v>72</v>
      </c>
      <c r="B178" s="131" t="s">
        <v>16</v>
      </c>
      <c r="C178" s="131" t="s">
        <v>74</v>
      </c>
      <c r="D178" s="131" t="s">
        <v>28</v>
      </c>
      <c r="E178" s="119">
        <v>270</v>
      </c>
      <c r="F178" s="119">
        <v>270</v>
      </c>
      <c r="G178" s="118">
        <v>270</v>
      </c>
    </row>
    <row r="179" spans="1:7" ht="60.75" customHeight="1" thickBot="1" x14ac:dyDescent="0.25">
      <c r="A179" s="131" t="s">
        <v>72</v>
      </c>
      <c r="B179" s="131" t="s">
        <v>16</v>
      </c>
      <c r="C179" s="131" t="s">
        <v>75</v>
      </c>
      <c r="D179" s="131" t="s">
        <v>26</v>
      </c>
      <c r="E179" s="119">
        <v>57</v>
      </c>
      <c r="F179" s="119">
        <v>57</v>
      </c>
      <c r="G179" s="118">
        <v>57</v>
      </c>
    </row>
    <row r="180" spans="1:7" ht="50.1" customHeight="1" thickBot="1" x14ac:dyDescent="0.25">
      <c r="A180" s="131" t="s">
        <v>72</v>
      </c>
      <c r="B180" s="131" t="s">
        <v>29</v>
      </c>
      <c r="C180" s="131" t="s">
        <v>56</v>
      </c>
      <c r="D180" s="131" t="s">
        <v>57</v>
      </c>
      <c r="E180" s="119">
        <v>1250</v>
      </c>
      <c r="F180" s="119">
        <v>1250</v>
      </c>
      <c r="G180" s="118">
        <v>1250</v>
      </c>
    </row>
    <row r="181" spans="1:7" ht="50.1" customHeight="1" thickBot="1" x14ac:dyDescent="0.25">
      <c r="A181" s="131" t="s">
        <v>72</v>
      </c>
      <c r="B181" s="131" t="s">
        <v>29</v>
      </c>
      <c r="C181" s="131" t="s">
        <v>70</v>
      </c>
      <c r="D181" s="131" t="s">
        <v>71</v>
      </c>
      <c r="E181" s="119">
        <v>252</v>
      </c>
      <c r="F181" s="119">
        <v>252</v>
      </c>
      <c r="G181" s="118">
        <v>252</v>
      </c>
    </row>
    <row r="182" spans="1:7" ht="50.1" customHeight="1" thickBot="1" x14ac:dyDescent="0.25">
      <c r="A182" s="131" t="s">
        <v>72</v>
      </c>
      <c r="B182" s="131" t="s">
        <v>29</v>
      </c>
      <c r="C182" s="131" t="s">
        <v>30</v>
      </c>
      <c r="D182" s="131" t="s">
        <v>31</v>
      </c>
      <c r="E182" s="119">
        <v>1171</v>
      </c>
      <c r="F182" s="119">
        <v>1171</v>
      </c>
      <c r="G182" s="118">
        <v>1171</v>
      </c>
    </row>
    <row r="183" spans="1:7" ht="50.1" customHeight="1" thickBot="1" x14ac:dyDescent="0.25">
      <c r="A183" s="131" t="s">
        <v>72</v>
      </c>
      <c r="B183" s="131" t="s">
        <v>29</v>
      </c>
      <c r="C183" s="131" t="s">
        <v>63</v>
      </c>
      <c r="D183" s="131" t="s">
        <v>64</v>
      </c>
      <c r="E183" s="119">
        <v>2000</v>
      </c>
      <c r="F183" s="119">
        <v>2000</v>
      </c>
      <c r="G183" s="118">
        <v>2000</v>
      </c>
    </row>
    <row r="184" spans="1:7" ht="13.5" thickBot="1" x14ac:dyDescent="0.25">
      <c r="A184" s="123"/>
      <c r="B184" s="123"/>
      <c r="C184" s="123"/>
      <c r="D184" s="123"/>
      <c r="E184" s="132"/>
      <c r="F184" s="132"/>
      <c r="G184" s="132"/>
    </row>
    <row r="185" spans="1:7" ht="50.1" customHeight="1" thickBot="1" x14ac:dyDescent="0.25">
      <c r="A185" s="131" t="s">
        <v>79</v>
      </c>
      <c r="B185" s="131" t="s">
        <v>16</v>
      </c>
      <c r="C185" s="122" t="s">
        <v>50</v>
      </c>
      <c r="D185" s="131" t="s">
        <v>18</v>
      </c>
      <c r="E185" s="119">
        <v>150350</v>
      </c>
      <c r="F185" s="119">
        <v>150350</v>
      </c>
      <c r="G185" s="118">
        <v>150350</v>
      </c>
    </row>
    <row r="186" spans="1:7" ht="50.1" customHeight="1" thickBot="1" x14ac:dyDescent="0.25">
      <c r="A186" s="131" t="s">
        <v>79</v>
      </c>
      <c r="B186" s="131" t="s">
        <v>16</v>
      </c>
      <c r="C186" s="122" t="s">
        <v>50</v>
      </c>
      <c r="D186" s="131" t="s">
        <v>22</v>
      </c>
      <c r="E186" s="119">
        <v>2500</v>
      </c>
      <c r="F186" s="119">
        <v>2500</v>
      </c>
      <c r="G186" s="118">
        <v>2500</v>
      </c>
    </row>
    <row r="187" spans="1:7" ht="13.5" thickBot="1" x14ac:dyDescent="0.25">
      <c r="A187" s="123"/>
      <c r="B187" s="123"/>
      <c r="C187" s="123"/>
      <c r="D187" s="123"/>
      <c r="E187" s="121"/>
      <c r="F187" s="121"/>
      <c r="G187" s="121"/>
    </row>
    <row r="188" spans="1:7" ht="50.1" customHeight="1" thickBot="1" x14ac:dyDescent="0.25">
      <c r="A188" s="131" t="s">
        <v>81</v>
      </c>
      <c r="B188" s="131" t="s">
        <v>16</v>
      </c>
      <c r="C188" s="131" t="s">
        <v>17</v>
      </c>
      <c r="D188" s="131" t="s">
        <v>18</v>
      </c>
      <c r="E188" s="119">
        <v>1900</v>
      </c>
      <c r="F188" s="119">
        <v>1900</v>
      </c>
      <c r="G188" s="118">
        <v>1900</v>
      </c>
    </row>
    <row r="189" spans="1:7" ht="50.1" customHeight="1" thickBot="1" x14ac:dyDescent="0.25">
      <c r="A189" s="131" t="s">
        <v>81</v>
      </c>
      <c r="B189" s="131" t="s">
        <v>16</v>
      </c>
      <c r="C189" s="131" t="s">
        <v>60</v>
      </c>
      <c r="D189" s="131" t="s">
        <v>61</v>
      </c>
      <c r="E189" s="119">
        <v>1190</v>
      </c>
      <c r="F189" s="119">
        <v>1190</v>
      </c>
      <c r="G189" s="118">
        <v>1190</v>
      </c>
    </row>
    <row r="190" spans="1:7" ht="50.1" customHeight="1" thickBot="1" x14ac:dyDescent="0.25">
      <c r="A190" s="131" t="s">
        <v>81</v>
      </c>
      <c r="B190" s="131" t="s">
        <v>16</v>
      </c>
      <c r="C190" s="122" t="s">
        <v>50</v>
      </c>
      <c r="D190" s="131" t="s">
        <v>18</v>
      </c>
      <c r="E190" s="119">
        <v>35000</v>
      </c>
      <c r="F190" s="119">
        <v>35000</v>
      </c>
      <c r="G190" s="118">
        <v>35000</v>
      </c>
    </row>
    <row r="191" spans="1:7" ht="50.1" customHeight="1" thickBot="1" x14ac:dyDescent="0.25">
      <c r="A191" s="131" t="s">
        <v>81</v>
      </c>
      <c r="B191" s="131" t="s">
        <v>16</v>
      </c>
      <c r="C191" s="122" t="s">
        <v>52</v>
      </c>
      <c r="D191" s="131" t="s">
        <v>22</v>
      </c>
      <c r="E191" s="119">
        <v>960</v>
      </c>
      <c r="F191" s="119">
        <v>960</v>
      </c>
      <c r="G191" s="118">
        <v>960</v>
      </c>
    </row>
    <row r="192" spans="1:7" ht="50.1" customHeight="1" thickBot="1" x14ac:dyDescent="0.25">
      <c r="A192" s="131" t="s">
        <v>81</v>
      </c>
      <c r="B192" s="131" t="s">
        <v>16</v>
      </c>
      <c r="C192" s="131" t="s">
        <v>260</v>
      </c>
      <c r="D192" s="131" t="s">
        <v>26</v>
      </c>
      <c r="E192" s="119">
        <v>48</v>
      </c>
      <c r="F192" s="119">
        <v>48</v>
      </c>
      <c r="G192" s="118">
        <v>48</v>
      </c>
    </row>
    <row r="193" spans="1:7" ht="50.1" customHeight="1" thickBot="1" x14ac:dyDescent="0.25">
      <c r="A193" s="131" t="s">
        <v>81</v>
      </c>
      <c r="B193" s="131" t="s">
        <v>16</v>
      </c>
      <c r="C193" s="131" t="s">
        <v>185</v>
      </c>
      <c r="D193" s="131" t="s">
        <v>22</v>
      </c>
      <c r="E193" s="119">
        <v>1648</v>
      </c>
      <c r="F193" s="119">
        <v>1648</v>
      </c>
      <c r="G193" s="118">
        <v>1648</v>
      </c>
    </row>
    <row r="194" spans="1:7" ht="50.1" customHeight="1" thickBot="1" x14ac:dyDescent="0.25">
      <c r="A194" s="131" t="s">
        <v>81</v>
      </c>
      <c r="B194" s="131" t="s">
        <v>16</v>
      </c>
      <c r="C194" s="122" t="s">
        <v>48</v>
      </c>
      <c r="D194" s="131" t="s">
        <v>22</v>
      </c>
      <c r="E194" s="119">
        <v>823</v>
      </c>
      <c r="F194" s="119">
        <v>823</v>
      </c>
      <c r="G194" s="118">
        <v>823</v>
      </c>
    </row>
    <row r="195" spans="1:7" ht="50.1" customHeight="1" thickBot="1" x14ac:dyDescent="0.25">
      <c r="A195" s="131" t="s">
        <v>81</v>
      </c>
      <c r="B195" s="131" t="s">
        <v>16</v>
      </c>
      <c r="C195" s="122" t="s">
        <v>49</v>
      </c>
      <c r="D195" s="131" t="s">
        <v>22</v>
      </c>
      <c r="E195" s="119">
        <v>1430</v>
      </c>
      <c r="F195" s="119">
        <v>1430</v>
      </c>
      <c r="G195" s="118">
        <v>1430</v>
      </c>
    </row>
    <row r="196" spans="1:7" ht="66.75" customHeight="1" thickBot="1" x14ac:dyDescent="0.25">
      <c r="A196" s="131" t="s">
        <v>81</v>
      </c>
      <c r="B196" s="131" t="s">
        <v>16</v>
      </c>
      <c r="C196" s="131" t="s">
        <v>23</v>
      </c>
      <c r="D196" s="131" t="s">
        <v>24</v>
      </c>
      <c r="E196" s="119">
        <v>389</v>
      </c>
      <c r="F196" s="119">
        <v>389</v>
      </c>
      <c r="G196" s="118">
        <v>389</v>
      </c>
    </row>
    <row r="197" spans="1:7" ht="50.1" customHeight="1" thickBot="1" x14ac:dyDescent="0.25">
      <c r="A197" s="131" t="s">
        <v>81</v>
      </c>
      <c r="B197" s="131" t="s">
        <v>16</v>
      </c>
      <c r="C197" s="131" t="s">
        <v>82</v>
      </c>
      <c r="D197" s="131" t="s">
        <v>28</v>
      </c>
      <c r="E197" s="119">
        <v>67</v>
      </c>
      <c r="F197" s="119">
        <v>67</v>
      </c>
      <c r="G197" s="118">
        <v>67</v>
      </c>
    </row>
    <row r="198" spans="1:7" ht="50.1" customHeight="1" thickBot="1" x14ac:dyDescent="0.25">
      <c r="A198" s="131" t="s">
        <v>81</v>
      </c>
      <c r="B198" s="131" t="s">
        <v>29</v>
      </c>
      <c r="C198" s="131" t="s">
        <v>56</v>
      </c>
      <c r="D198" s="131" t="s">
        <v>57</v>
      </c>
      <c r="E198" s="119">
        <v>120</v>
      </c>
      <c r="F198" s="119">
        <v>120</v>
      </c>
      <c r="G198" s="118">
        <v>120</v>
      </c>
    </row>
    <row r="199" spans="1:7" ht="50.1" customHeight="1" thickBot="1" x14ac:dyDescent="0.25">
      <c r="A199" s="131" t="s">
        <v>81</v>
      </c>
      <c r="B199" s="131" t="s">
        <v>29</v>
      </c>
      <c r="C199" s="131" t="s">
        <v>30</v>
      </c>
      <c r="D199" s="131" t="s">
        <v>31</v>
      </c>
      <c r="E199" s="119">
        <v>603</v>
      </c>
      <c r="F199" s="119">
        <v>603</v>
      </c>
      <c r="G199" s="118">
        <v>603</v>
      </c>
    </row>
    <row r="200" spans="1:7" ht="50.1" customHeight="1" thickBot="1" x14ac:dyDescent="0.25">
      <c r="A200" s="131" t="s">
        <v>81</v>
      </c>
      <c r="B200" s="131" t="s">
        <v>29</v>
      </c>
      <c r="C200" s="131" t="s">
        <v>63</v>
      </c>
      <c r="D200" s="131" t="s">
        <v>64</v>
      </c>
      <c r="E200" s="119">
        <v>1700</v>
      </c>
      <c r="F200" s="119">
        <v>1700</v>
      </c>
      <c r="G200" s="118">
        <v>1700</v>
      </c>
    </row>
    <row r="201" spans="1:7" ht="13.5" thickBot="1" x14ac:dyDescent="0.25">
      <c r="A201" s="123"/>
      <c r="B201" s="123"/>
      <c r="C201" s="123"/>
      <c r="D201" s="123"/>
      <c r="E201" s="121"/>
      <c r="F201" s="121"/>
      <c r="G201" s="121"/>
    </row>
    <row r="202" spans="1:7" ht="50.1" customHeight="1" thickBot="1" x14ac:dyDescent="0.25">
      <c r="A202" s="131" t="s">
        <v>83</v>
      </c>
      <c r="B202" s="131" t="s">
        <v>16</v>
      </c>
      <c r="C202" s="122" t="s">
        <v>50</v>
      </c>
      <c r="D202" s="131" t="s">
        <v>18</v>
      </c>
      <c r="E202" s="119">
        <v>7666</v>
      </c>
      <c r="F202" s="119">
        <v>7666</v>
      </c>
      <c r="G202" s="118">
        <v>7666</v>
      </c>
    </row>
    <row r="203" spans="1:7" ht="50.1" customHeight="1" thickBot="1" x14ac:dyDescent="0.25">
      <c r="A203" s="131" t="s">
        <v>83</v>
      </c>
      <c r="B203" s="131" t="s">
        <v>16</v>
      </c>
      <c r="C203" s="122" t="s">
        <v>51</v>
      </c>
      <c r="D203" s="131" t="s">
        <v>22</v>
      </c>
      <c r="E203" s="119">
        <v>650</v>
      </c>
      <c r="F203" s="119">
        <v>650</v>
      </c>
      <c r="G203" s="118">
        <v>650</v>
      </c>
    </row>
    <row r="204" spans="1:7" ht="57.75" customHeight="1" thickBot="1" x14ac:dyDescent="0.25">
      <c r="A204" s="131" t="s">
        <v>83</v>
      </c>
      <c r="B204" s="131" t="s">
        <v>16</v>
      </c>
      <c r="C204" s="131" t="s">
        <v>84</v>
      </c>
      <c r="D204" s="131" t="s">
        <v>28</v>
      </c>
      <c r="E204" s="119">
        <v>60</v>
      </c>
      <c r="F204" s="119">
        <v>60</v>
      </c>
      <c r="G204" s="118">
        <v>60</v>
      </c>
    </row>
    <row r="205" spans="1:7" ht="13.5" thickBot="1" x14ac:dyDescent="0.25">
      <c r="A205" s="123"/>
      <c r="B205" s="123"/>
      <c r="C205" s="123"/>
      <c r="D205" s="123"/>
      <c r="E205" s="132"/>
      <c r="F205" s="132"/>
      <c r="G205" s="132"/>
    </row>
    <row r="206" spans="1:7" ht="50.1" customHeight="1" thickBot="1" x14ac:dyDescent="0.25">
      <c r="A206" s="131" t="s">
        <v>85</v>
      </c>
      <c r="B206" s="131" t="s">
        <v>16</v>
      </c>
      <c r="C206" s="122" t="s">
        <v>50</v>
      </c>
      <c r="D206" s="131" t="s">
        <v>18</v>
      </c>
      <c r="E206" s="119">
        <v>2395</v>
      </c>
      <c r="F206" s="119">
        <v>2772</v>
      </c>
      <c r="G206" s="118">
        <v>2772</v>
      </c>
    </row>
    <row r="207" spans="1:7" ht="50.1" customHeight="1" thickBot="1" x14ac:dyDescent="0.25">
      <c r="A207" s="131" t="s">
        <v>85</v>
      </c>
      <c r="B207" s="131" t="s">
        <v>16</v>
      </c>
      <c r="C207" s="122" t="s">
        <v>51</v>
      </c>
      <c r="D207" s="131" t="s">
        <v>22</v>
      </c>
      <c r="E207" s="119">
        <v>1988</v>
      </c>
      <c r="F207" s="119">
        <v>1345</v>
      </c>
      <c r="G207" s="118">
        <v>1345</v>
      </c>
    </row>
    <row r="208" spans="1:7" ht="61.5" customHeight="1" thickBot="1" x14ac:dyDescent="0.25">
      <c r="A208" s="131" t="s">
        <v>85</v>
      </c>
      <c r="B208" s="131" t="s">
        <v>16</v>
      </c>
      <c r="C208" s="131" t="s">
        <v>84</v>
      </c>
      <c r="D208" s="131" t="s">
        <v>28</v>
      </c>
      <c r="E208" s="119">
        <v>50</v>
      </c>
      <c r="F208" s="119">
        <v>40</v>
      </c>
      <c r="G208" s="118">
        <v>40</v>
      </c>
    </row>
    <row r="209" spans="1:7" ht="13.5" thickBot="1" x14ac:dyDescent="0.25">
      <c r="A209" s="123"/>
      <c r="B209" s="123"/>
      <c r="C209" s="123"/>
      <c r="D209" s="123"/>
      <c r="E209" s="132"/>
      <c r="F209" s="132"/>
      <c r="G209" s="132"/>
    </row>
    <row r="210" spans="1:7" ht="50.1" customHeight="1" thickBot="1" x14ac:dyDescent="0.25">
      <c r="A210" s="131" t="s">
        <v>86</v>
      </c>
      <c r="B210" s="131" t="s">
        <v>16</v>
      </c>
      <c r="C210" s="122" t="s">
        <v>50</v>
      </c>
      <c r="D210" s="131" t="s">
        <v>18</v>
      </c>
      <c r="E210" s="119">
        <v>6000</v>
      </c>
      <c r="F210" s="119">
        <v>6000</v>
      </c>
      <c r="G210" s="118">
        <v>6000</v>
      </c>
    </row>
    <row r="211" spans="1:7" ht="50.1" customHeight="1" thickBot="1" x14ac:dyDescent="0.25">
      <c r="A211" s="131" t="s">
        <v>86</v>
      </c>
      <c r="B211" s="131" t="s">
        <v>16</v>
      </c>
      <c r="C211" s="122" t="s">
        <v>51</v>
      </c>
      <c r="D211" s="131" t="s">
        <v>22</v>
      </c>
      <c r="E211" s="119">
        <v>2485</v>
      </c>
      <c r="F211" s="119">
        <v>2485</v>
      </c>
      <c r="G211" s="118">
        <v>2485</v>
      </c>
    </row>
    <row r="212" spans="1:7" ht="67.5" customHeight="1" thickBot="1" x14ac:dyDescent="0.25">
      <c r="A212" s="131" t="s">
        <v>86</v>
      </c>
      <c r="B212" s="131" t="s">
        <v>16</v>
      </c>
      <c r="C212" s="131" t="s">
        <v>84</v>
      </c>
      <c r="D212" s="131" t="s">
        <v>28</v>
      </c>
      <c r="E212" s="119">
        <v>120</v>
      </c>
      <c r="F212" s="119">
        <v>120</v>
      </c>
      <c r="G212" s="118">
        <v>120</v>
      </c>
    </row>
    <row r="213" spans="1:7" ht="13.5" thickBot="1" x14ac:dyDescent="0.25">
      <c r="A213" s="123"/>
      <c r="B213" s="123"/>
      <c r="C213" s="123"/>
      <c r="D213" s="123"/>
      <c r="E213" s="132"/>
      <c r="F213" s="132"/>
      <c r="G213" s="132"/>
    </row>
    <row r="214" spans="1:7" ht="60.75" customHeight="1" thickBot="1" x14ac:dyDescent="0.25">
      <c r="A214" s="131" t="s">
        <v>87</v>
      </c>
      <c r="B214" s="131" t="s">
        <v>16</v>
      </c>
      <c r="C214" s="131" t="s">
        <v>23</v>
      </c>
      <c r="D214" s="131" t="s">
        <v>24</v>
      </c>
      <c r="E214" s="119">
        <v>806</v>
      </c>
      <c r="F214" s="119">
        <v>806</v>
      </c>
      <c r="G214" s="118">
        <v>806</v>
      </c>
    </row>
    <row r="215" spans="1:7" ht="13.5" thickBot="1" x14ac:dyDescent="0.25">
      <c r="A215" s="123"/>
      <c r="B215" s="123"/>
      <c r="C215" s="123"/>
      <c r="D215" s="123"/>
      <c r="E215" s="132"/>
      <c r="F215" s="132"/>
      <c r="G215" s="132"/>
    </row>
    <row r="216" spans="1:7" ht="50.1" customHeight="1" thickBot="1" x14ac:dyDescent="0.25">
      <c r="A216" s="131" t="s">
        <v>88</v>
      </c>
      <c r="B216" s="131" t="s">
        <v>16</v>
      </c>
      <c r="C216" s="131" t="s">
        <v>21</v>
      </c>
      <c r="D216" s="131" t="s">
        <v>18</v>
      </c>
      <c r="E216" s="119">
        <v>598</v>
      </c>
      <c r="F216" s="119">
        <v>598</v>
      </c>
      <c r="G216" s="118">
        <v>598</v>
      </c>
    </row>
    <row r="217" spans="1:7" ht="50.1" customHeight="1" thickBot="1" x14ac:dyDescent="0.25">
      <c r="A217" s="131" t="s">
        <v>88</v>
      </c>
      <c r="B217" s="131" t="s">
        <v>29</v>
      </c>
      <c r="C217" s="131" t="s">
        <v>70</v>
      </c>
      <c r="D217" s="131" t="s">
        <v>71</v>
      </c>
      <c r="E217" s="119">
        <v>2600</v>
      </c>
      <c r="F217" s="119">
        <v>2600</v>
      </c>
      <c r="G217" s="118">
        <v>2600</v>
      </c>
    </row>
    <row r="218" spans="1:7" ht="13.5" thickBot="1" x14ac:dyDescent="0.25">
      <c r="A218" s="123"/>
      <c r="B218" s="123"/>
      <c r="C218" s="123"/>
      <c r="D218" s="123"/>
      <c r="E218" s="132"/>
      <c r="F218" s="132"/>
      <c r="G218" s="132"/>
    </row>
    <row r="219" spans="1:7" ht="50.1" customHeight="1" thickBot="1" x14ac:dyDescent="0.25">
      <c r="A219" s="131" t="s">
        <v>89</v>
      </c>
      <c r="B219" s="131" t="s">
        <v>16</v>
      </c>
      <c r="C219" s="131" t="s">
        <v>21</v>
      </c>
      <c r="D219" s="131" t="s">
        <v>18</v>
      </c>
      <c r="E219" s="119">
        <v>500</v>
      </c>
      <c r="F219" s="119">
        <v>500</v>
      </c>
      <c r="G219" s="118">
        <v>500</v>
      </c>
    </row>
    <row r="220" spans="1:7" ht="50.1" customHeight="1" thickBot="1" x14ac:dyDescent="0.25">
      <c r="A220" s="131" t="s">
        <v>89</v>
      </c>
      <c r="B220" s="131" t="s">
        <v>29</v>
      </c>
      <c r="C220" s="131" t="s">
        <v>70</v>
      </c>
      <c r="D220" s="131" t="s">
        <v>71</v>
      </c>
      <c r="E220" s="119">
        <v>2660</v>
      </c>
      <c r="F220" s="119">
        <v>2660</v>
      </c>
      <c r="G220" s="118">
        <v>2660</v>
      </c>
    </row>
    <row r="221" spans="1:7" ht="13.5" thickBot="1" x14ac:dyDescent="0.25">
      <c r="A221" s="123"/>
      <c r="B221" s="123"/>
      <c r="C221" s="123"/>
      <c r="D221" s="123"/>
      <c r="E221" s="132"/>
      <c r="F221" s="132"/>
      <c r="G221" s="132"/>
    </row>
    <row r="222" spans="1:7" ht="50.1" customHeight="1" thickBot="1" x14ac:dyDescent="0.25">
      <c r="A222" s="131" t="s">
        <v>90</v>
      </c>
      <c r="B222" s="131" t="s">
        <v>16</v>
      </c>
      <c r="C222" s="131" t="s">
        <v>17</v>
      </c>
      <c r="D222" s="131" t="s">
        <v>18</v>
      </c>
      <c r="E222" s="119">
        <v>1250</v>
      </c>
      <c r="F222" s="119">
        <v>1250</v>
      </c>
      <c r="G222" s="118">
        <v>1250</v>
      </c>
    </row>
    <row r="223" spans="1:7" ht="50.1" customHeight="1" thickBot="1" x14ac:dyDescent="0.25">
      <c r="A223" s="131" t="s">
        <v>90</v>
      </c>
      <c r="B223" s="131" t="s">
        <v>16</v>
      </c>
      <c r="C223" s="131" t="s">
        <v>60</v>
      </c>
      <c r="D223" s="131" t="s">
        <v>61</v>
      </c>
      <c r="E223" s="119">
        <v>5250</v>
      </c>
      <c r="F223" s="119">
        <v>5250</v>
      </c>
      <c r="G223" s="118">
        <v>5250</v>
      </c>
    </row>
    <row r="224" spans="1:7" ht="50.1" customHeight="1" thickBot="1" x14ac:dyDescent="0.25">
      <c r="A224" s="131" t="s">
        <v>90</v>
      </c>
      <c r="B224" s="131" t="s">
        <v>16</v>
      </c>
      <c r="C224" s="122" t="s">
        <v>50</v>
      </c>
      <c r="D224" s="131" t="s">
        <v>18</v>
      </c>
      <c r="E224" s="119">
        <v>8000</v>
      </c>
      <c r="F224" s="119">
        <v>8000</v>
      </c>
      <c r="G224" s="118">
        <v>8000</v>
      </c>
    </row>
    <row r="225" spans="1:7" ht="50.1" customHeight="1" thickBot="1" x14ac:dyDescent="0.25">
      <c r="A225" s="131" t="s">
        <v>90</v>
      </c>
      <c r="B225" s="131" t="s">
        <v>16</v>
      </c>
      <c r="C225" s="122" t="s">
        <v>51</v>
      </c>
      <c r="D225" s="131" t="s">
        <v>22</v>
      </c>
      <c r="E225" s="119">
        <v>630</v>
      </c>
      <c r="F225" s="119">
        <v>630</v>
      </c>
      <c r="G225" s="118">
        <v>630</v>
      </c>
    </row>
    <row r="226" spans="1:7" ht="50.1" customHeight="1" thickBot="1" x14ac:dyDescent="0.25">
      <c r="A226" s="131" t="s">
        <v>90</v>
      </c>
      <c r="B226" s="131" t="s">
        <v>16</v>
      </c>
      <c r="C226" s="122" t="s">
        <v>52</v>
      </c>
      <c r="D226" s="131" t="s">
        <v>22</v>
      </c>
      <c r="E226" s="119">
        <v>2000</v>
      </c>
      <c r="F226" s="119">
        <v>2000</v>
      </c>
      <c r="G226" s="118">
        <v>2000</v>
      </c>
    </row>
    <row r="227" spans="1:7" ht="50.1" customHeight="1" thickBot="1" x14ac:dyDescent="0.25">
      <c r="A227" s="131" t="s">
        <v>90</v>
      </c>
      <c r="B227" s="131" t="s">
        <v>16</v>
      </c>
      <c r="C227" s="122" t="s">
        <v>49</v>
      </c>
      <c r="D227" s="131" t="s">
        <v>22</v>
      </c>
      <c r="E227" s="119">
        <v>3500</v>
      </c>
      <c r="F227" s="119">
        <v>3500</v>
      </c>
      <c r="G227" s="118">
        <v>3500</v>
      </c>
    </row>
    <row r="228" spans="1:7" ht="60" customHeight="1" thickBot="1" x14ac:dyDescent="0.25">
      <c r="A228" s="131" t="s">
        <v>90</v>
      </c>
      <c r="B228" s="131" t="s">
        <v>16</v>
      </c>
      <c r="C228" s="131" t="s">
        <v>23</v>
      </c>
      <c r="D228" s="131" t="s">
        <v>24</v>
      </c>
      <c r="E228" s="119">
        <v>320</v>
      </c>
      <c r="F228" s="119">
        <v>320</v>
      </c>
      <c r="G228" s="118">
        <v>320</v>
      </c>
    </row>
    <row r="229" spans="1:7" ht="50.1" customHeight="1" thickBot="1" x14ac:dyDescent="0.25">
      <c r="A229" s="131" t="s">
        <v>90</v>
      </c>
      <c r="B229" s="131" t="s">
        <v>16</v>
      </c>
      <c r="C229" s="131" t="s">
        <v>27</v>
      </c>
      <c r="D229" s="131" t="s">
        <v>28</v>
      </c>
      <c r="E229" s="119">
        <v>70</v>
      </c>
      <c r="F229" s="119">
        <v>70</v>
      </c>
      <c r="G229" s="118">
        <v>70</v>
      </c>
    </row>
    <row r="230" spans="1:7" ht="50.1" customHeight="1" thickBot="1" x14ac:dyDescent="0.25">
      <c r="A230" s="131" t="s">
        <v>90</v>
      </c>
      <c r="B230" s="131" t="s">
        <v>29</v>
      </c>
      <c r="C230" s="131" t="s">
        <v>56</v>
      </c>
      <c r="D230" s="131" t="s">
        <v>57</v>
      </c>
      <c r="E230" s="119">
        <v>850</v>
      </c>
      <c r="F230" s="119">
        <v>850</v>
      </c>
      <c r="G230" s="118">
        <v>850</v>
      </c>
    </row>
    <row r="231" spans="1:7" ht="50.1" customHeight="1" thickBot="1" x14ac:dyDescent="0.25">
      <c r="A231" s="131" t="s">
        <v>90</v>
      </c>
      <c r="B231" s="131" t="s">
        <v>29</v>
      </c>
      <c r="C231" s="131" t="s">
        <v>30</v>
      </c>
      <c r="D231" s="131" t="s">
        <v>31</v>
      </c>
      <c r="E231" s="119">
        <v>250</v>
      </c>
      <c r="F231" s="119">
        <v>250</v>
      </c>
      <c r="G231" s="118">
        <v>250</v>
      </c>
    </row>
    <row r="232" spans="1:7" ht="13.5" thickBot="1" x14ac:dyDescent="0.25">
      <c r="A232" s="123"/>
      <c r="B232" s="123"/>
      <c r="C232" s="123"/>
      <c r="D232" s="123"/>
      <c r="E232" s="132"/>
      <c r="F232" s="132"/>
      <c r="G232" s="132"/>
    </row>
    <row r="233" spans="1:7" ht="50.1" customHeight="1" thickBot="1" x14ac:dyDescent="0.25">
      <c r="A233" s="131" t="s">
        <v>91</v>
      </c>
      <c r="B233" s="131" t="s">
        <v>16</v>
      </c>
      <c r="C233" s="131" t="s">
        <v>17</v>
      </c>
      <c r="D233" s="131" t="s">
        <v>18</v>
      </c>
      <c r="E233" s="119">
        <v>192</v>
      </c>
      <c r="F233" s="119">
        <v>192</v>
      </c>
      <c r="G233" s="118">
        <v>192</v>
      </c>
    </row>
    <row r="234" spans="1:7" ht="50.1" customHeight="1" thickBot="1" x14ac:dyDescent="0.25">
      <c r="A234" s="131" t="s">
        <v>91</v>
      </c>
      <c r="B234" s="131" t="s">
        <v>16</v>
      </c>
      <c r="C234" s="131" t="s">
        <v>60</v>
      </c>
      <c r="D234" s="131" t="s">
        <v>61</v>
      </c>
      <c r="E234" s="119">
        <v>1750</v>
      </c>
      <c r="F234" s="119">
        <v>1750</v>
      </c>
      <c r="G234" s="118">
        <v>1750</v>
      </c>
    </row>
    <row r="235" spans="1:7" ht="50.1" customHeight="1" thickBot="1" x14ac:dyDescent="0.25">
      <c r="A235" s="131" t="s">
        <v>91</v>
      </c>
      <c r="B235" s="131" t="s">
        <v>16</v>
      </c>
      <c r="C235" s="131" t="s">
        <v>21</v>
      </c>
      <c r="D235" s="131" t="s">
        <v>18</v>
      </c>
      <c r="E235" s="119">
        <v>7176</v>
      </c>
      <c r="F235" s="119">
        <v>10902</v>
      </c>
      <c r="G235" s="119">
        <v>10902</v>
      </c>
    </row>
    <row r="236" spans="1:7" ht="50.1" customHeight="1" thickBot="1" x14ac:dyDescent="0.25">
      <c r="A236" s="131" t="s">
        <v>91</v>
      </c>
      <c r="B236" s="131" t="s">
        <v>16</v>
      </c>
      <c r="C236" s="122" t="s">
        <v>50</v>
      </c>
      <c r="D236" s="131" t="s">
        <v>18</v>
      </c>
      <c r="E236" s="119">
        <v>28631</v>
      </c>
      <c r="F236" s="119">
        <v>29823</v>
      </c>
      <c r="G236" s="119">
        <v>29823</v>
      </c>
    </row>
    <row r="237" spans="1:7" ht="50.1" customHeight="1" thickBot="1" x14ac:dyDescent="0.25">
      <c r="A237" s="131" t="s">
        <v>91</v>
      </c>
      <c r="B237" s="131" t="s">
        <v>16</v>
      </c>
      <c r="C237" s="122" t="s">
        <v>52</v>
      </c>
      <c r="D237" s="131" t="s">
        <v>22</v>
      </c>
      <c r="E237" s="119">
        <v>1823</v>
      </c>
      <c r="F237" s="119">
        <v>1823</v>
      </c>
      <c r="G237" s="118">
        <v>1823</v>
      </c>
    </row>
    <row r="238" spans="1:7" ht="50.1" customHeight="1" thickBot="1" x14ac:dyDescent="0.25">
      <c r="A238" s="131" t="s">
        <v>91</v>
      </c>
      <c r="B238" s="131" t="s">
        <v>16</v>
      </c>
      <c r="C238" s="131" t="s">
        <v>185</v>
      </c>
      <c r="D238" s="131" t="s">
        <v>22</v>
      </c>
      <c r="E238" s="119">
        <v>1376</v>
      </c>
      <c r="F238" s="119">
        <v>1376</v>
      </c>
      <c r="G238" s="118">
        <v>1376</v>
      </c>
    </row>
    <row r="239" spans="1:7" ht="50.1" customHeight="1" thickBot="1" x14ac:dyDescent="0.25">
      <c r="A239" s="131" t="s">
        <v>91</v>
      </c>
      <c r="B239" s="131" t="s">
        <v>16</v>
      </c>
      <c r="C239" s="122" t="s">
        <v>48</v>
      </c>
      <c r="D239" s="131" t="s">
        <v>22</v>
      </c>
      <c r="E239" s="119">
        <v>2315</v>
      </c>
      <c r="F239" s="119">
        <v>2315</v>
      </c>
      <c r="G239" s="118">
        <v>2315</v>
      </c>
    </row>
    <row r="240" spans="1:7" ht="50.1" customHeight="1" thickBot="1" x14ac:dyDescent="0.25">
      <c r="A240" s="131" t="s">
        <v>91</v>
      </c>
      <c r="B240" s="131" t="s">
        <v>16</v>
      </c>
      <c r="C240" s="122" t="s">
        <v>49</v>
      </c>
      <c r="D240" s="131" t="s">
        <v>22</v>
      </c>
      <c r="E240" s="119">
        <v>144</v>
      </c>
      <c r="F240" s="119">
        <v>144</v>
      </c>
      <c r="G240" s="118">
        <v>144</v>
      </c>
    </row>
    <row r="241" spans="1:7" ht="57.75" customHeight="1" thickBot="1" x14ac:dyDescent="0.25">
      <c r="A241" s="131" t="s">
        <v>91</v>
      </c>
      <c r="B241" s="131" t="s">
        <v>16</v>
      </c>
      <c r="C241" s="131" t="s">
        <v>23</v>
      </c>
      <c r="D241" s="131" t="s">
        <v>24</v>
      </c>
      <c r="E241" s="119">
        <v>798</v>
      </c>
      <c r="F241" s="119">
        <v>798</v>
      </c>
      <c r="G241" s="118">
        <v>798</v>
      </c>
    </row>
    <row r="242" spans="1:7" ht="50.1" customHeight="1" thickBot="1" x14ac:dyDescent="0.25">
      <c r="A242" s="131" t="s">
        <v>91</v>
      </c>
      <c r="B242" s="131" t="s">
        <v>16</v>
      </c>
      <c r="C242" s="131" t="s">
        <v>27</v>
      </c>
      <c r="D242" s="131" t="s">
        <v>28</v>
      </c>
      <c r="E242" s="119">
        <v>250</v>
      </c>
      <c r="F242" s="119">
        <v>250</v>
      </c>
      <c r="G242" s="118">
        <v>250</v>
      </c>
    </row>
    <row r="243" spans="1:7" ht="63" customHeight="1" thickBot="1" x14ac:dyDescent="0.25">
      <c r="A243" s="131" t="s">
        <v>91</v>
      </c>
      <c r="B243" s="131" t="s">
        <v>16</v>
      </c>
      <c r="C243" s="131" t="s">
        <v>74</v>
      </c>
      <c r="D243" s="131" t="s">
        <v>28</v>
      </c>
      <c r="E243" s="119">
        <v>422</v>
      </c>
      <c r="F243" s="119">
        <v>422</v>
      </c>
      <c r="G243" s="118">
        <v>422</v>
      </c>
    </row>
    <row r="244" spans="1:7" ht="50.1" customHeight="1" thickBot="1" x14ac:dyDescent="0.25">
      <c r="A244" s="131" t="s">
        <v>91</v>
      </c>
      <c r="B244" s="131" t="s">
        <v>29</v>
      </c>
      <c r="C244" s="131" t="s">
        <v>56</v>
      </c>
      <c r="D244" s="131" t="s">
        <v>57</v>
      </c>
      <c r="E244" s="119">
        <v>750</v>
      </c>
      <c r="F244" s="119">
        <v>750</v>
      </c>
      <c r="G244" s="118">
        <v>750</v>
      </c>
    </row>
    <row r="245" spans="1:7" ht="50.1" customHeight="1" thickBot="1" x14ac:dyDescent="0.25">
      <c r="A245" s="131" t="s">
        <v>91</v>
      </c>
      <c r="B245" s="131" t="s">
        <v>29</v>
      </c>
      <c r="C245" s="131" t="s">
        <v>70</v>
      </c>
      <c r="D245" s="131" t="s">
        <v>71</v>
      </c>
      <c r="E245" s="119">
        <v>300</v>
      </c>
      <c r="F245" s="119">
        <v>300</v>
      </c>
      <c r="G245" s="118">
        <v>300</v>
      </c>
    </row>
    <row r="246" spans="1:7" ht="50.1" customHeight="1" thickBot="1" x14ac:dyDescent="0.25">
      <c r="A246" s="131" t="s">
        <v>91</v>
      </c>
      <c r="B246" s="131" t="s">
        <v>29</v>
      </c>
      <c r="C246" s="131" t="s">
        <v>30</v>
      </c>
      <c r="D246" s="131" t="s">
        <v>31</v>
      </c>
      <c r="E246" s="119">
        <v>1820</v>
      </c>
      <c r="F246" s="119">
        <v>1820</v>
      </c>
      <c r="G246" s="118">
        <v>1820</v>
      </c>
    </row>
    <row r="247" spans="1:7" ht="50.1" customHeight="1" thickBot="1" x14ac:dyDescent="0.25">
      <c r="A247" s="131" t="s">
        <v>91</v>
      </c>
      <c r="B247" s="131" t="s">
        <v>29</v>
      </c>
      <c r="C247" s="131" t="s">
        <v>63</v>
      </c>
      <c r="D247" s="131" t="s">
        <v>64</v>
      </c>
      <c r="E247" s="119">
        <v>23053</v>
      </c>
      <c r="F247" s="119">
        <v>23053</v>
      </c>
      <c r="G247" s="118">
        <v>23053</v>
      </c>
    </row>
    <row r="248" spans="1:7" ht="13.5" thickBot="1" x14ac:dyDescent="0.25">
      <c r="A248" s="123"/>
      <c r="B248" s="123"/>
      <c r="C248" s="123"/>
      <c r="D248" s="123"/>
      <c r="E248" s="132"/>
      <c r="F248" s="132"/>
      <c r="G248" s="132"/>
    </row>
    <row r="249" spans="1:7" ht="50.1" customHeight="1" thickBot="1" x14ac:dyDescent="0.25">
      <c r="A249" s="131" t="s">
        <v>92</v>
      </c>
      <c r="B249" s="131" t="s">
        <v>16</v>
      </c>
      <c r="C249" s="131" t="s">
        <v>186</v>
      </c>
      <c r="D249" s="131" t="s">
        <v>18</v>
      </c>
      <c r="E249" s="119">
        <v>2200</v>
      </c>
      <c r="F249" s="119">
        <v>2200</v>
      </c>
      <c r="G249" s="118">
        <v>2200</v>
      </c>
    </row>
    <row r="250" spans="1:7" ht="50.1" customHeight="1" thickBot="1" x14ac:dyDescent="0.25">
      <c r="A250" s="131" t="s">
        <v>92</v>
      </c>
      <c r="B250" s="131" t="s">
        <v>16</v>
      </c>
      <c r="C250" s="131" t="s">
        <v>187</v>
      </c>
      <c r="D250" s="131" t="s">
        <v>64</v>
      </c>
      <c r="E250" s="119">
        <v>23000</v>
      </c>
      <c r="F250" s="119">
        <v>23000</v>
      </c>
      <c r="G250" s="118">
        <v>23000</v>
      </c>
    </row>
    <row r="251" spans="1:7" ht="50.1" customHeight="1" thickBot="1" x14ac:dyDescent="0.25">
      <c r="A251" s="131" t="s">
        <v>92</v>
      </c>
      <c r="B251" s="131" t="s">
        <v>29</v>
      </c>
      <c r="C251" s="131" t="s">
        <v>261</v>
      </c>
      <c r="D251" s="131" t="s">
        <v>262</v>
      </c>
      <c r="E251" s="119">
        <v>68</v>
      </c>
      <c r="F251" s="119">
        <v>68</v>
      </c>
      <c r="G251" s="118">
        <v>68</v>
      </c>
    </row>
    <row r="252" spans="1:7" ht="50.1" customHeight="1" thickBot="1" x14ac:dyDescent="0.25">
      <c r="A252" s="131" t="s">
        <v>92</v>
      </c>
      <c r="B252" s="131" t="s">
        <v>16</v>
      </c>
      <c r="C252" s="131" t="s">
        <v>263</v>
      </c>
      <c r="D252" s="131" t="s">
        <v>264</v>
      </c>
      <c r="E252" s="119">
        <v>56</v>
      </c>
      <c r="F252" s="119">
        <v>56</v>
      </c>
      <c r="G252" s="118">
        <v>56</v>
      </c>
    </row>
    <row r="253" spans="1:7" ht="50.1" customHeight="1" thickBot="1" x14ac:dyDescent="0.25">
      <c r="A253" s="131" t="s">
        <v>92</v>
      </c>
      <c r="B253" s="131" t="s">
        <v>29</v>
      </c>
      <c r="C253" s="131" t="s">
        <v>93</v>
      </c>
      <c r="D253" s="131" t="s">
        <v>94</v>
      </c>
      <c r="E253" s="119">
        <v>3245</v>
      </c>
      <c r="F253" s="119">
        <v>3245</v>
      </c>
      <c r="G253" s="118">
        <v>3245</v>
      </c>
    </row>
    <row r="254" spans="1:7" ht="50.1" customHeight="1" thickBot="1" x14ac:dyDescent="0.25">
      <c r="A254" s="131" t="s">
        <v>92</v>
      </c>
      <c r="B254" s="131" t="s">
        <v>29</v>
      </c>
      <c r="C254" s="131" t="s">
        <v>95</v>
      </c>
      <c r="D254" s="131" t="s">
        <v>96</v>
      </c>
      <c r="E254" s="119">
        <v>49730</v>
      </c>
      <c r="F254" s="119">
        <v>49730</v>
      </c>
      <c r="G254" s="118">
        <v>49730</v>
      </c>
    </row>
    <row r="255" spans="1:7" ht="12.75" customHeight="1" thickBot="1" x14ac:dyDescent="0.25">
      <c r="A255" s="123"/>
      <c r="B255" s="123"/>
      <c r="C255" s="123"/>
      <c r="D255" s="123"/>
      <c r="E255" s="132"/>
      <c r="F255" s="132"/>
      <c r="G255" s="132"/>
    </row>
    <row r="256" spans="1:7" ht="39" thickBot="1" x14ac:dyDescent="0.25">
      <c r="A256" s="131" t="s">
        <v>97</v>
      </c>
      <c r="B256" s="131" t="s">
        <v>16</v>
      </c>
      <c r="C256" s="131" t="s">
        <v>21</v>
      </c>
      <c r="D256" s="131" t="s">
        <v>18</v>
      </c>
      <c r="E256" s="119">
        <v>21751</v>
      </c>
      <c r="F256" s="119">
        <v>21751</v>
      </c>
      <c r="G256" s="119">
        <v>21751</v>
      </c>
    </row>
    <row r="257" spans="1:7" ht="51.75" thickBot="1" x14ac:dyDescent="0.25">
      <c r="A257" s="131" t="s">
        <v>97</v>
      </c>
      <c r="B257" s="131" t="s">
        <v>16</v>
      </c>
      <c r="C257" s="131" t="s">
        <v>27</v>
      </c>
      <c r="D257" s="131" t="s">
        <v>28</v>
      </c>
      <c r="E257" s="119">
        <v>771</v>
      </c>
      <c r="F257" s="119">
        <v>771</v>
      </c>
      <c r="G257" s="118">
        <v>771</v>
      </c>
    </row>
    <row r="258" spans="1:7" ht="13.5" thickBot="1" x14ac:dyDescent="0.25">
      <c r="A258" s="123"/>
      <c r="B258" s="123"/>
      <c r="C258" s="123"/>
      <c r="D258" s="123"/>
      <c r="E258" s="132"/>
      <c r="F258" s="132"/>
      <c r="G258" s="132"/>
    </row>
    <row r="259" spans="1:7" ht="32.25" customHeight="1" thickBot="1" x14ac:dyDescent="0.25">
      <c r="A259" s="131" t="s">
        <v>98</v>
      </c>
      <c r="B259" s="131" t="s">
        <v>16</v>
      </c>
      <c r="C259" s="131" t="s">
        <v>60</v>
      </c>
      <c r="D259" s="131" t="s">
        <v>61</v>
      </c>
      <c r="E259" s="119">
        <v>8050</v>
      </c>
      <c r="F259" s="119">
        <v>8050</v>
      </c>
      <c r="G259" s="118">
        <v>8050</v>
      </c>
    </row>
    <row r="260" spans="1:7" ht="51.75" thickBot="1" x14ac:dyDescent="0.25">
      <c r="A260" s="131" t="s">
        <v>98</v>
      </c>
      <c r="B260" s="131" t="s">
        <v>16</v>
      </c>
      <c r="C260" s="131" t="s">
        <v>27</v>
      </c>
      <c r="D260" s="131" t="s">
        <v>28</v>
      </c>
      <c r="E260" s="119">
        <v>733</v>
      </c>
      <c r="F260" s="119">
        <v>733</v>
      </c>
      <c r="G260" s="118">
        <v>733</v>
      </c>
    </row>
    <row r="261" spans="1:7" s="120" customFormat="1" ht="39" thickBot="1" x14ac:dyDescent="0.25">
      <c r="A261" s="131" t="s">
        <v>98</v>
      </c>
      <c r="B261" s="131" t="s">
        <v>29</v>
      </c>
      <c r="C261" s="131" t="s">
        <v>63</v>
      </c>
      <c r="D261" s="131" t="s">
        <v>64</v>
      </c>
      <c r="E261" s="119">
        <v>6285</v>
      </c>
      <c r="F261" s="119">
        <v>6285</v>
      </c>
      <c r="G261" s="118">
        <v>6285</v>
      </c>
    </row>
    <row r="262" spans="1:7" ht="13.5" thickBot="1" x14ac:dyDescent="0.25">
      <c r="A262" s="123"/>
      <c r="B262" s="123"/>
      <c r="C262" s="123"/>
      <c r="D262" s="123"/>
      <c r="E262" s="132"/>
      <c r="F262" s="132"/>
      <c r="G262" s="132"/>
    </row>
    <row r="263" spans="1:7" ht="60" customHeight="1" thickBot="1" x14ac:dyDescent="0.25">
      <c r="A263" s="131" t="s">
        <v>99</v>
      </c>
      <c r="B263" s="131" t="s">
        <v>16</v>
      </c>
      <c r="C263" s="131" t="s">
        <v>60</v>
      </c>
      <c r="D263" s="131" t="s">
        <v>61</v>
      </c>
      <c r="E263" s="119">
        <v>3500</v>
      </c>
      <c r="F263" s="119">
        <v>3500</v>
      </c>
      <c r="G263" s="118">
        <v>3500</v>
      </c>
    </row>
    <row r="264" spans="1:7" ht="60" customHeight="1" thickBot="1" x14ac:dyDescent="0.25">
      <c r="A264" s="131" t="s">
        <v>99</v>
      </c>
      <c r="B264" s="131" t="s">
        <v>16</v>
      </c>
      <c r="C264" s="131" t="s">
        <v>21</v>
      </c>
      <c r="D264" s="131" t="s">
        <v>18</v>
      </c>
      <c r="E264" s="119">
        <v>2260</v>
      </c>
      <c r="F264" s="119">
        <v>2260</v>
      </c>
      <c r="G264" s="118">
        <v>2260</v>
      </c>
    </row>
    <row r="265" spans="1:7" ht="60" customHeight="1" thickBot="1" x14ac:dyDescent="0.25">
      <c r="A265" s="131" t="s">
        <v>99</v>
      </c>
      <c r="B265" s="131" t="s">
        <v>16</v>
      </c>
      <c r="C265" s="122" t="s">
        <v>50</v>
      </c>
      <c r="D265" s="131" t="s">
        <v>18</v>
      </c>
      <c r="E265" s="119">
        <v>16665</v>
      </c>
      <c r="F265" s="119">
        <v>16665</v>
      </c>
      <c r="G265" s="118">
        <v>16665</v>
      </c>
    </row>
    <row r="266" spans="1:7" ht="60" customHeight="1" thickBot="1" x14ac:dyDescent="0.25">
      <c r="A266" s="131" t="s">
        <v>99</v>
      </c>
      <c r="B266" s="131" t="s">
        <v>16</v>
      </c>
      <c r="C266" s="122" t="s">
        <v>51</v>
      </c>
      <c r="D266" s="131" t="s">
        <v>22</v>
      </c>
      <c r="E266" s="119">
        <v>2285</v>
      </c>
      <c r="F266" s="119">
        <v>2285</v>
      </c>
      <c r="G266" s="118">
        <v>2285</v>
      </c>
    </row>
    <row r="267" spans="1:7" ht="60" customHeight="1" thickBot="1" x14ac:dyDescent="0.25">
      <c r="A267" s="131" t="s">
        <v>99</v>
      </c>
      <c r="B267" s="131" t="s">
        <v>16</v>
      </c>
      <c r="C267" s="122" t="s">
        <v>52</v>
      </c>
      <c r="D267" s="131" t="s">
        <v>22</v>
      </c>
      <c r="E267" s="119">
        <v>3760</v>
      </c>
      <c r="F267" s="119">
        <v>3760</v>
      </c>
      <c r="G267" s="118">
        <v>3760</v>
      </c>
    </row>
    <row r="268" spans="1:7" ht="60" customHeight="1" thickBot="1" x14ac:dyDescent="0.25">
      <c r="A268" s="131" t="s">
        <v>99</v>
      </c>
      <c r="B268" s="131" t="s">
        <v>16</v>
      </c>
      <c r="C268" s="131" t="s">
        <v>185</v>
      </c>
      <c r="D268" s="131" t="s">
        <v>22</v>
      </c>
      <c r="E268" s="119">
        <v>2640</v>
      </c>
      <c r="F268" s="119">
        <v>2640</v>
      </c>
      <c r="G268" s="118">
        <v>2640</v>
      </c>
    </row>
    <row r="269" spans="1:7" ht="60" customHeight="1" thickBot="1" x14ac:dyDescent="0.25">
      <c r="A269" s="131" t="s">
        <v>99</v>
      </c>
      <c r="B269" s="131" t="s">
        <v>16</v>
      </c>
      <c r="C269" s="122" t="s">
        <v>48</v>
      </c>
      <c r="D269" s="131" t="s">
        <v>22</v>
      </c>
      <c r="E269" s="119">
        <v>3300</v>
      </c>
      <c r="F269" s="119">
        <v>3300</v>
      </c>
      <c r="G269" s="118">
        <v>3300</v>
      </c>
    </row>
    <row r="270" spans="1:7" ht="60" customHeight="1" thickBot="1" x14ac:dyDescent="0.25">
      <c r="A270" s="131" t="s">
        <v>99</v>
      </c>
      <c r="B270" s="131" t="s">
        <v>16</v>
      </c>
      <c r="C270" s="122" t="s">
        <v>47</v>
      </c>
      <c r="D270" s="131" t="s">
        <v>22</v>
      </c>
      <c r="E270" s="119">
        <v>560</v>
      </c>
      <c r="F270" s="119">
        <v>560</v>
      </c>
      <c r="G270" s="118">
        <v>560</v>
      </c>
    </row>
    <row r="271" spans="1:7" ht="60" customHeight="1" thickBot="1" x14ac:dyDescent="0.25">
      <c r="A271" s="131" t="s">
        <v>99</v>
      </c>
      <c r="B271" s="131" t="s">
        <v>16</v>
      </c>
      <c r="C271" s="122" t="s">
        <v>49</v>
      </c>
      <c r="D271" s="131" t="s">
        <v>22</v>
      </c>
      <c r="E271" s="119">
        <v>1375</v>
      </c>
      <c r="F271" s="119">
        <v>1375</v>
      </c>
      <c r="G271" s="118">
        <v>1375</v>
      </c>
    </row>
    <row r="272" spans="1:7" ht="60" customHeight="1" thickBot="1" x14ac:dyDescent="0.25">
      <c r="A272" s="131" t="s">
        <v>99</v>
      </c>
      <c r="B272" s="131" t="s">
        <v>16</v>
      </c>
      <c r="C272" s="131" t="s">
        <v>27</v>
      </c>
      <c r="D272" s="131" t="s">
        <v>28</v>
      </c>
      <c r="E272" s="119">
        <v>920</v>
      </c>
      <c r="F272" s="119">
        <v>920</v>
      </c>
      <c r="G272" s="118">
        <v>920</v>
      </c>
    </row>
    <row r="273" spans="1:7" ht="60" customHeight="1" thickBot="1" x14ac:dyDescent="0.25">
      <c r="A273" s="131" t="s">
        <v>99</v>
      </c>
      <c r="B273" s="131" t="s">
        <v>16</v>
      </c>
      <c r="C273" s="131" t="s">
        <v>100</v>
      </c>
      <c r="D273" s="131" t="s">
        <v>28</v>
      </c>
      <c r="E273" s="119">
        <v>300</v>
      </c>
      <c r="F273" s="119">
        <v>300</v>
      </c>
      <c r="G273" s="118">
        <v>300</v>
      </c>
    </row>
    <row r="274" spans="1:7" ht="60" customHeight="1" thickBot="1" x14ac:dyDescent="0.25">
      <c r="A274" s="131" t="s">
        <v>99</v>
      </c>
      <c r="B274" s="131" t="s">
        <v>16</v>
      </c>
      <c r="C274" s="131" t="s">
        <v>74</v>
      </c>
      <c r="D274" s="131" t="s">
        <v>28</v>
      </c>
      <c r="E274" s="119">
        <v>900</v>
      </c>
      <c r="F274" s="119">
        <v>900</v>
      </c>
      <c r="G274" s="118">
        <v>900</v>
      </c>
    </row>
    <row r="275" spans="1:7" ht="60" customHeight="1" thickBot="1" x14ac:dyDescent="0.25">
      <c r="A275" s="131" t="s">
        <v>99</v>
      </c>
      <c r="B275" s="131" t="s">
        <v>29</v>
      </c>
      <c r="C275" s="131" t="s">
        <v>30</v>
      </c>
      <c r="D275" s="131" t="s">
        <v>31</v>
      </c>
      <c r="E275" s="119">
        <v>4332</v>
      </c>
      <c r="F275" s="119">
        <v>4332</v>
      </c>
      <c r="G275" s="119">
        <v>4332</v>
      </c>
    </row>
    <row r="276" spans="1:7" ht="60" customHeight="1" thickBot="1" x14ac:dyDescent="0.25">
      <c r="A276" s="131" t="s">
        <v>99</v>
      </c>
      <c r="B276" s="131" t="s">
        <v>29</v>
      </c>
      <c r="C276" s="131" t="s">
        <v>63</v>
      </c>
      <c r="D276" s="131" t="s">
        <v>64</v>
      </c>
      <c r="E276" s="119">
        <v>3300</v>
      </c>
      <c r="F276" s="119">
        <v>3300</v>
      </c>
      <c r="G276" s="119">
        <v>3300</v>
      </c>
    </row>
    <row r="277" spans="1:7" ht="13.5" thickBot="1" x14ac:dyDescent="0.25">
      <c r="A277" s="123"/>
      <c r="B277" s="123"/>
      <c r="C277" s="123"/>
      <c r="D277" s="123"/>
      <c r="E277" s="132"/>
      <c r="F277" s="132"/>
      <c r="G277" s="132"/>
    </row>
    <row r="278" spans="1:7" ht="60" customHeight="1" thickBot="1" x14ac:dyDescent="0.25">
      <c r="A278" s="131" t="s">
        <v>101</v>
      </c>
      <c r="B278" s="131" t="s">
        <v>16</v>
      </c>
      <c r="C278" s="131" t="s">
        <v>17</v>
      </c>
      <c r="D278" s="131" t="s">
        <v>18</v>
      </c>
      <c r="E278" s="119">
        <v>782</v>
      </c>
      <c r="F278" s="119">
        <v>782</v>
      </c>
      <c r="G278" s="118">
        <v>782</v>
      </c>
    </row>
    <row r="279" spans="1:7" ht="60" customHeight="1" thickBot="1" x14ac:dyDescent="0.25">
      <c r="A279" s="131" t="s">
        <v>101</v>
      </c>
      <c r="B279" s="131" t="s">
        <v>16</v>
      </c>
      <c r="C279" s="131" t="s">
        <v>19</v>
      </c>
      <c r="D279" s="131" t="s">
        <v>20</v>
      </c>
      <c r="E279" s="119">
        <v>4022</v>
      </c>
      <c r="F279" s="119">
        <v>4022</v>
      </c>
      <c r="G279" s="118">
        <v>4022</v>
      </c>
    </row>
    <row r="280" spans="1:7" ht="60" customHeight="1" thickBot="1" x14ac:dyDescent="0.25">
      <c r="A280" s="131" t="s">
        <v>101</v>
      </c>
      <c r="B280" s="131" t="s">
        <v>16</v>
      </c>
      <c r="C280" s="122" t="s">
        <v>50</v>
      </c>
      <c r="D280" s="131" t="s">
        <v>18</v>
      </c>
      <c r="E280" s="119">
        <v>4376</v>
      </c>
      <c r="F280" s="119">
        <v>4376</v>
      </c>
      <c r="G280" s="118">
        <v>4376</v>
      </c>
    </row>
    <row r="281" spans="1:7" ht="60" customHeight="1" thickBot="1" x14ac:dyDescent="0.25">
      <c r="A281" s="131" t="s">
        <v>101</v>
      </c>
      <c r="B281" s="131" t="s">
        <v>16</v>
      </c>
      <c r="C281" s="122" t="s">
        <v>52</v>
      </c>
      <c r="D281" s="131" t="s">
        <v>22</v>
      </c>
      <c r="E281" s="119">
        <v>1724</v>
      </c>
      <c r="F281" s="119">
        <v>1724</v>
      </c>
      <c r="G281" s="118">
        <v>1724</v>
      </c>
    </row>
    <row r="282" spans="1:7" ht="60" customHeight="1" thickBot="1" x14ac:dyDescent="0.25">
      <c r="A282" s="131" t="s">
        <v>101</v>
      </c>
      <c r="B282" s="131" t="s">
        <v>16</v>
      </c>
      <c r="C282" s="122" t="s">
        <v>49</v>
      </c>
      <c r="D282" s="131" t="s">
        <v>22</v>
      </c>
      <c r="E282" s="119">
        <v>1350</v>
      </c>
      <c r="F282" s="119">
        <v>1350</v>
      </c>
      <c r="G282" s="118">
        <v>1350</v>
      </c>
    </row>
    <row r="283" spans="1:7" ht="60" customHeight="1" thickBot="1" x14ac:dyDescent="0.25">
      <c r="A283" s="131" t="s">
        <v>101</v>
      </c>
      <c r="B283" s="131" t="s">
        <v>16</v>
      </c>
      <c r="C283" s="131" t="s">
        <v>23</v>
      </c>
      <c r="D283" s="131" t="s">
        <v>24</v>
      </c>
      <c r="E283" s="119">
        <v>480</v>
      </c>
      <c r="F283" s="119">
        <v>480</v>
      </c>
      <c r="G283" s="118">
        <v>480</v>
      </c>
    </row>
    <row r="284" spans="1:7" ht="60" customHeight="1" thickBot="1" x14ac:dyDescent="0.25">
      <c r="A284" s="131" t="s">
        <v>101</v>
      </c>
      <c r="B284" s="131" t="s">
        <v>16</v>
      </c>
      <c r="C284" s="131" t="s">
        <v>27</v>
      </c>
      <c r="D284" s="131" t="s">
        <v>28</v>
      </c>
      <c r="E284" s="119">
        <v>380</v>
      </c>
      <c r="F284" s="119">
        <v>380</v>
      </c>
      <c r="G284" s="118">
        <v>380</v>
      </c>
    </row>
    <row r="285" spans="1:7" ht="60" customHeight="1" thickBot="1" x14ac:dyDescent="0.25">
      <c r="A285" s="131" t="s">
        <v>101</v>
      </c>
      <c r="B285" s="131" t="s">
        <v>29</v>
      </c>
      <c r="C285" s="131" t="s">
        <v>56</v>
      </c>
      <c r="D285" s="131" t="s">
        <v>57</v>
      </c>
      <c r="E285" s="119">
        <v>750</v>
      </c>
      <c r="F285" s="119">
        <v>750</v>
      </c>
      <c r="G285" s="118">
        <v>750</v>
      </c>
    </row>
    <row r="286" spans="1:7" ht="60" customHeight="1" thickBot="1" x14ac:dyDescent="0.25">
      <c r="A286" s="131" t="s">
        <v>101</v>
      </c>
      <c r="B286" s="131" t="s">
        <v>29</v>
      </c>
      <c r="C286" s="131" t="s">
        <v>70</v>
      </c>
      <c r="D286" s="131" t="s">
        <v>71</v>
      </c>
      <c r="E286" s="119">
        <v>445</v>
      </c>
      <c r="F286" s="119">
        <v>445</v>
      </c>
      <c r="G286" s="118">
        <v>445</v>
      </c>
    </row>
    <row r="287" spans="1:7" ht="60" customHeight="1" thickBot="1" x14ac:dyDescent="0.25">
      <c r="A287" s="131" t="s">
        <v>101</v>
      </c>
      <c r="B287" s="131" t="s">
        <v>29</v>
      </c>
      <c r="C287" s="131" t="s">
        <v>30</v>
      </c>
      <c r="D287" s="131" t="s">
        <v>31</v>
      </c>
      <c r="E287" s="119">
        <v>1018</v>
      </c>
      <c r="F287" s="119">
        <v>1018</v>
      </c>
      <c r="G287" s="119">
        <v>1018</v>
      </c>
    </row>
    <row r="288" spans="1:7" ht="60" customHeight="1" thickBot="1" x14ac:dyDescent="0.25">
      <c r="A288" s="131" t="s">
        <v>101</v>
      </c>
      <c r="B288" s="131" t="s">
        <v>29</v>
      </c>
      <c r="C288" s="131" t="s">
        <v>63</v>
      </c>
      <c r="D288" s="131" t="s">
        <v>64</v>
      </c>
      <c r="E288" s="119">
        <v>1340</v>
      </c>
      <c r="F288" s="119">
        <v>1340</v>
      </c>
      <c r="G288" s="118">
        <v>1340</v>
      </c>
    </row>
    <row r="289" spans="1:7" ht="13.5" thickBot="1" x14ac:dyDescent="0.25">
      <c r="A289" s="123"/>
      <c r="B289" s="123"/>
      <c r="C289" s="123"/>
      <c r="D289" s="123"/>
      <c r="E289" s="132"/>
      <c r="F289" s="132"/>
      <c r="G289" s="132"/>
    </row>
    <row r="290" spans="1:7" ht="60" customHeight="1" thickBot="1" x14ac:dyDescent="0.25">
      <c r="A290" s="131" t="s">
        <v>102</v>
      </c>
      <c r="B290" s="131" t="s">
        <v>16</v>
      </c>
      <c r="C290" s="131" t="s">
        <v>17</v>
      </c>
      <c r="D290" s="131" t="s">
        <v>18</v>
      </c>
      <c r="E290" s="119">
        <v>456</v>
      </c>
      <c r="F290" s="119">
        <v>456</v>
      </c>
      <c r="G290" s="118">
        <v>456</v>
      </c>
    </row>
    <row r="291" spans="1:7" ht="60" customHeight="1" thickBot="1" x14ac:dyDescent="0.25">
      <c r="A291" s="131" t="s">
        <v>102</v>
      </c>
      <c r="B291" s="131" t="s">
        <v>16</v>
      </c>
      <c r="C291" s="122" t="s">
        <v>50</v>
      </c>
      <c r="D291" s="131" t="s">
        <v>18</v>
      </c>
      <c r="E291" s="119">
        <v>18970</v>
      </c>
      <c r="F291" s="119">
        <v>18970</v>
      </c>
      <c r="G291" s="118">
        <v>18970</v>
      </c>
    </row>
    <row r="292" spans="1:7" ht="60" customHeight="1" thickBot="1" x14ac:dyDescent="0.25">
      <c r="A292" s="131" t="s">
        <v>102</v>
      </c>
      <c r="B292" s="131" t="s">
        <v>16</v>
      </c>
      <c r="C292" s="131" t="s">
        <v>185</v>
      </c>
      <c r="D292" s="131" t="s">
        <v>22</v>
      </c>
      <c r="E292" s="119">
        <v>2630</v>
      </c>
      <c r="F292" s="119">
        <v>2630</v>
      </c>
      <c r="G292" s="118">
        <v>2630</v>
      </c>
    </row>
    <row r="293" spans="1:7" ht="60" customHeight="1" thickBot="1" x14ac:dyDescent="0.25">
      <c r="A293" s="131" t="s">
        <v>102</v>
      </c>
      <c r="B293" s="131" t="s">
        <v>16</v>
      </c>
      <c r="C293" s="122" t="s">
        <v>48</v>
      </c>
      <c r="D293" s="131" t="s">
        <v>22</v>
      </c>
      <c r="E293" s="119">
        <v>1934</v>
      </c>
      <c r="F293" s="119">
        <v>1934</v>
      </c>
      <c r="G293" s="118">
        <v>1934</v>
      </c>
    </row>
    <row r="294" spans="1:7" ht="60" customHeight="1" thickBot="1" x14ac:dyDescent="0.25">
      <c r="A294" s="131" t="s">
        <v>102</v>
      </c>
      <c r="B294" s="131" t="s">
        <v>16</v>
      </c>
      <c r="C294" s="122" t="s">
        <v>49</v>
      </c>
      <c r="D294" s="131" t="s">
        <v>22</v>
      </c>
      <c r="E294" s="119">
        <v>1720</v>
      </c>
      <c r="F294" s="119">
        <v>1720</v>
      </c>
      <c r="G294" s="118">
        <v>1720</v>
      </c>
    </row>
    <row r="295" spans="1:7" ht="60" customHeight="1" thickBot="1" x14ac:dyDescent="0.25">
      <c r="A295" s="131" t="s">
        <v>102</v>
      </c>
      <c r="B295" s="131" t="s">
        <v>29</v>
      </c>
      <c r="C295" s="131" t="s">
        <v>30</v>
      </c>
      <c r="D295" s="131" t="s">
        <v>31</v>
      </c>
      <c r="E295" s="119">
        <v>179</v>
      </c>
      <c r="F295" s="119">
        <v>179</v>
      </c>
      <c r="G295" s="118">
        <v>179</v>
      </c>
    </row>
    <row r="296" spans="1:7" ht="13.5" thickBot="1" x14ac:dyDescent="0.25">
      <c r="A296" s="123"/>
      <c r="B296" s="123"/>
      <c r="C296" s="123"/>
      <c r="D296" s="123"/>
      <c r="E296" s="132"/>
      <c r="F296" s="132"/>
      <c r="G296" s="132"/>
    </row>
    <row r="297" spans="1:7" ht="60" customHeight="1" thickBot="1" x14ac:dyDescent="0.25">
      <c r="A297" s="131" t="s">
        <v>103</v>
      </c>
      <c r="B297" s="131" t="s">
        <v>16</v>
      </c>
      <c r="C297" s="131" t="s">
        <v>17</v>
      </c>
      <c r="D297" s="131" t="s">
        <v>18</v>
      </c>
      <c r="E297" s="119">
        <v>700</v>
      </c>
      <c r="F297" s="119">
        <v>700</v>
      </c>
      <c r="G297" s="118">
        <v>700</v>
      </c>
    </row>
    <row r="298" spans="1:7" ht="60" customHeight="1" thickBot="1" x14ac:dyDescent="0.25">
      <c r="A298" s="131" t="s">
        <v>103</v>
      </c>
      <c r="B298" s="131" t="s">
        <v>16</v>
      </c>
      <c r="C298" s="131" t="s">
        <v>60</v>
      </c>
      <c r="D298" s="131" t="s">
        <v>61</v>
      </c>
      <c r="E298" s="119">
        <v>2450</v>
      </c>
      <c r="F298" s="119">
        <v>2450</v>
      </c>
      <c r="G298" s="118">
        <v>2450</v>
      </c>
    </row>
    <row r="299" spans="1:7" ht="60" customHeight="1" thickBot="1" x14ac:dyDescent="0.25">
      <c r="A299" s="131" t="s">
        <v>103</v>
      </c>
      <c r="B299" s="131" t="s">
        <v>16</v>
      </c>
      <c r="C299" s="131" t="s">
        <v>19</v>
      </c>
      <c r="D299" s="131" t="s">
        <v>20</v>
      </c>
      <c r="E299" s="119">
        <v>1060</v>
      </c>
      <c r="F299" s="119">
        <v>1060</v>
      </c>
      <c r="G299" s="118">
        <v>1060</v>
      </c>
    </row>
    <row r="300" spans="1:7" ht="60" customHeight="1" thickBot="1" x14ac:dyDescent="0.25">
      <c r="A300" s="131" t="s">
        <v>103</v>
      </c>
      <c r="B300" s="131" t="s">
        <v>16</v>
      </c>
      <c r="C300" s="131" t="s">
        <v>21</v>
      </c>
      <c r="D300" s="131" t="s">
        <v>18</v>
      </c>
      <c r="E300" s="119">
        <v>30</v>
      </c>
      <c r="F300" s="119">
        <v>30</v>
      </c>
      <c r="G300" s="118">
        <v>30</v>
      </c>
    </row>
    <row r="301" spans="1:7" ht="60" customHeight="1" thickBot="1" x14ac:dyDescent="0.25">
      <c r="A301" s="131" t="s">
        <v>103</v>
      </c>
      <c r="B301" s="131" t="s">
        <v>16</v>
      </c>
      <c r="C301" s="122" t="s">
        <v>50</v>
      </c>
      <c r="D301" s="131" t="s">
        <v>18</v>
      </c>
      <c r="E301" s="119">
        <v>7333</v>
      </c>
      <c r="F301" s="119">
        <v>7333</v>
      </c>
      <c r="G301" s="119">
        <v>7333</v>
      </c>
    </row>
    <row r="302" spans="1:7" ht="60" customHeight="1" thickBot="1" x14ac:dyDescent="0.25">
      <c r="A302" s="131" t="s">
        <v>103</v>
      </c>
      <c r="B302" s="131" t="s">
        <v>16</v>
      </c>
      <c r="C302" s="122" t="s">
        <v>51</v>
      </c>
      <c r="D302" s="131" t="s">
        <v>22</v>
      </c>
      <c r="E302" s="119">
        <v>1370</v>
      </c>
      <c r="F302" s="119">
        <v>1370</v>
      </c>
      <c r="G302" s="118">
        <v>1370</v>
      </c>
    </row>
    <row r="303" spans="1:7" ht="60" customHeight="1" thickBot="1" x14ac:dyDescent="0.25">
      <c r="A303" s="131" t="s">
        <v>103</v>
      </c>
      <c r="B303" s="131" t="s">
        <v>16</v>
      </c>
      <c r="C303" s="122" t="s">
        <v>52</v>
      </c>
      <c r="D303" s="131" t="s">
        <v>22</v>
      </c>
      <c r="E303" s="119">
        <v>530</v>
      </c>
      <c r="F303" s="119">
        <v>530</v>
      </c>
      <c r="G303" s="118">
        <v>530</v>
      </c>
    </row>
    <row r="304" spans="1:7" ht="60" customHeight="1" thickBot="1" x14ac:dyDescent="0.25">
      <c r="A304" s="131" t="s">
        <v>103</v>
      </c>
      <c r="B304" s="131" t="s">
        <v>16</v>
      </c>
      <c r="C304" s="122" t="s">
        <v>49</v>
      </c>
      <c r="D304" s="131" t="s">
        <v>22</v>
      </c>
      <c r="E304" s="119">
        <v>2100</v>
      </c>
      <c r="F304" s="119">
        <v>2100</v>
      </c>
      <c r="G304" s="118">
        <v>2100</v>
      </c>
    </row>
    <row r="305" spans="1:7" ht="60" customHeight="1" thickBot="1" x14ac:dyDescent="0.25">
      <c r="A305" s="131" t="s">
        <v>103</v>
      </c>
      <c r="B305" s="131" t="s">
        <v>16</v>
      </c>
      <c r="C305" s="131" t="s">
        <v>23</v>
      </c>
      <c r="D305" s="131" t="s">
        <v>24</v>
      </c>
      <c r="E305" s="119">
        <v>709</v>
      </c>
      <c r="F305" s="119">
        <v>709</v>
      </c>
      <c r="G305" s="118">
        <v>709</v>
      </c>
    </row>
    <row r="306" spans="1:7" ht="60" customHeight="1" thickBot="1" x14ac:dyDescent="0.25">
      <c r="A306" s="131" t="s">
        <v>103</v>
      </c>
      <c r="B306" s="131" t="s">
        <v>16</v>
      </c>
      <c r="C306" s="131" t="s">
        <v>27</v>
      </c>
      <c r="D306" s="131" t="s">
        <v>28</v>
      </c>
      <c r="E306" s="119">
        <v>150</v>
      </c>
      <c r="F306" s="119">
        <v>150</v>
      </c>
      <c r="G306" s="118">
        <v>150</v>
      </c>
    </row>
    <row r="307" spans="1:7" ht="60" customHeight="1" thickBot="1" x14ac:dyDescent="0.25">
      <c r="A307" s="131" t="s">
        <v>103</v>
      </c>
      <c r="B307" s="131" t="s">
        <v>16</v>
      </c>
      <c r="C307" s="131" t="s">
        <v>62</v>
      </c>
      <c r="D307" s="131" t="s">
        <v>28</v>
      </c>
      <c r="E307" s="119">
        <v>44</v>
      </c>
      <c r="F307" s="119">
        <v>44</v>
      </c>
      <c r="G307" s="118">
        <v>44</v>
      </c>
    </row>
    <row r="308" spans="1:7" ht="60" customHeight="1" thickBot="1" x14ac:dyDescent="0.25">
      <c r="A308" s="131" t="s">
        <v>103</v>
      </c>
      <c r="B308" s="131" t="s">
        <v>29</v>
      </c>
      <c r="C308" s="131" t="s">
        <v>56</v>
      </c>
      <c r="D308" s="131" t="s">
        <v>57</v>
      </c>
      <c r="E308" s="119">
        <v>750</v>
      </c>
      <c r="F308" s="119">
        <v>750</v>
      </c>
      <c r="G308" s="118">
        <v>750</v>
      </c>
    </row>
    <row r="309" spans="1:7" s="120" customFormat="1" ht="60" customHeight="1" thickBot="1" x14ac:dyDescent="0.25">
      <c r="A309" s="131" t="s">
        <v>103</v>
      </c>
      <c r="B309" s="131" t="s">
        <v>29</v>
      </c>
      <c r="C309" s="131" t="s">
        <v>30</v>
      </c>
      <c r="D309" s="131" t="s">
        <v>31</v>
      </c>
      <c r="E309" s="119">
        <v>1035</v>
      </c>
      <c r="F309" s="119">
        <v>1035</v>
      </c>
      <c r="G309" s="118">
        <v>1035</v>
      </c>
    </row>
    <row r="310" spans="1:7" s="120" customFormat="1" ht="60" customHeight="1" thickBot="1" x14ac:dyDescent="0.25">
      <c r="A310" s="131" t="s">
        <v>103</v>
      </c>
      <c r="B310" s="131" t="s">
        <v>29</v>
      </c>
      <c r="C310" s="131" t="s">
        <v>63</v>
      </c>
      <c r="D310" s="131" t="s">
        <v>64</v>
      </c>
      <c r="E310" s="119">
        <v>2113</v>
      </c>
      <c r="F310" s="119">
        <v>2113</v>
      </c>
      <c r="G310" s="119">
        <v>2113</v>
      </c>
    </row>
    <row r="311" spans="1:7" ht="13.5" thickBot="1" x14ac:dyDescent="0.25">
      <c r="A311" s="123"/>
      <c r="B311" s="123"/>
      <c r="C311" s="123"/>
      <c r="D311" s="123"/>
      <c r="E311" s="132"/>
      <c r="F311" s="132"/>
      <c r="G311" s="132"/>
    </row>
    <row r="312" spans="1:7" ht="60" customHeight="1" thickBot="1" x14ac:dyDescent="0.25">
      <c r="A312" s="131" t="s">
        <v>104</v>
      </c>
      <c r="B312" s="131" t="s">
        <v>16</v>
      </c>
      <c r="C312" s="131" t="s">
        <v>17</v>
      </c>
      <c r="D312" s="131" t="s">
        <v>18</v>
      </c>
      <c r="E312" s="119">
        <v>780</v>
      </c>
      <c r="F312" s="119">
        <v>780</v>
      </c>
      <c r="G312" s="118">
        <v>780</v>
      </c>
    </row>
    <row r="313" spans="1:7" ht="60" customHeight="1" thickBot="1" x14ac:dyDescent="0.25">
      <c r="A313" s="131" t="s">
        <v>104</v>
      </c>
      <c r="B313" s="131" t="s">
        <v>16</v>
      </c>
      <c r="C313" s="131" t="s">
        <v>60</v>
      </c>
      <c r="D313" s="131" t="s">
        <v>61</v>
      </c>
      <c r="E313" s="119">
        <v>700</v>
      </c>
      <c r="F313" s="119">
        <v>700</v>
      </c>
      <c r="G313" s="118">
        <v>700</v>
      </c>
    </row>
    <row r="314" spans="1:7" ht="60" customHeight="1" thickBot="1" x14ac:dyDescent="0.25">
      <c r="A314" s="131" t="s">
        <v>104</v>
      </c>
      <c r="B314" s="131" t="s">
        <v>16</v>
      </c>
      <c r="C314" s="131" t="s">
        <v>21</v>
      </c>
      <c r="D314" s="131" t="s">
        <v>18</v>
      </c>
      <c r="E314" s="119">
        <v>680</v>
      </c>
      <c r="F314" s="119">
        <v>680</v>
      </c>
      <c r="G314" s="118">
        <v>680</v>
      </c>
    </row>
    <row r="315" spans="1:7" ht="60" customHeight="1" thickBot="1" x14ac:dyDescent="0.25">
      <c r="A315" s="131" t="s">
        <v>104</v>
      </c>
      <c r="B315" s="131" t="s">
        <v>16</v>
      </c>
      <c r="C315" s="122" t="s">
        <v>50</v>
      </c>
      <c r="D315" s="131" t="s">
        <v>18</v>
      </c>
      <c r="E315" s="119">
        <v>11440</v>
      </c>
      <c r="F315" s="119">
        <v>11440</v>
      </c>
      <c r="G315" s="118">
        <v>11440</v>
      </c>
    </row>
    <row r="316" spans="1:7" ht="60" customHeight="1" thickBot="1" x14ac:dyDescent="0.25">
      <c r="A316" s="131" t="s">
        <v>104</v>
      </c>
      <c r="B316" s="131" t="s">
        <v>16</v>
      </c>
      <c r="C316" s="122" t="s">
        <v>51</v>
      </c>
      <c r="D316" s="131" t="s">
        <v>22</v>
      </c>
      <c r="E316" s="119">
        <v>544</v>
      </c>
      <c r="F316" s="119">
        <v>544</v>
      </c>
      <c r="G316" s="118">
        <v>544</v>
      </c>
    </row>
    <row r="317" spans="1:7" ht="60" customHeight="1" thickBot="1" x14ac:dyDescent="0.25">
      <c r="A317" s="131" t="s">
        <v>104</v>
      </c>
      <c r="B317" s="131" t="s">
        <v>16</v>
      </c>
      <c r="C317" s="122" t="s">
        <v>52</v>
      </c>
      <c r="D317" s="131" t="s">
        <v>22</v>
      </c>
      <c r="E317" s="119">
        <v>450</v>
      </c>
      <c r="F317" s="119">
        <v>450</v>
      </c>
      <c r="G317" s="118">
        <v>450</v>
      </c>
    </row>
    <row r="318" spans="1:7" ht="60" customHeight="1" thickBot="1" x14ac:dyDescent="0.25">
      <c r="A318" s="131" t="s">
        <v>104</v>
      </c>
      <c r="B318" s="131" t="s">
        <v>16</v>
      </c>
      <c r="C318" s="131" t="s">
        <v>185</v>
      </c>
      <c r="D318" s="131" t="s">
        <v>22</v>
      </c>
      <c r="E318" s="119">
        <v>1897</v>
      </c>
      <c r="F318" s="119">
        <v>1897</v>
      </c>
      <c r="G318" s="118">
        <v>1897</v>
      </c>
    </row>
    <row r="319" spans="1:7" ht="60" customHeight="1" thickBot="1" x14ac:dyDescent="0.25">
      <c r="A319" s="131" t="s">
        <v>104</v>
      </c>
      <c r="B319" s="131" t="s">
        <v>16</v>
      </c>
      <c r="C319" s="122" t="s">
        <v>48</v>
      </c>
      <c r="D319" s="131" t="s">
        <v>22</v>
      </c>
      <c r="E319" s="119">
        <v>1095</v>
      </c>
      <c r="F319" s="119">
        <v>1095</v>
      </c>
      <c r="G319" s="118">
        <v>1095</v>
      </c>
    </row>
    <row r="320" spans="1:7" ht="60" customHeight="1" thickBot="1" x14ac:dyDescent="0.25">
      <c r="A320" s="131" t="s">
        <v>104</v>
      </c>
      <c r="B320" s="131" t="s">
        <v>16</v>
      </c>
      <c r="C320" s="122" t="s">
        <v>49</v>
      </c>
      <c r="D320" s="131" t="s">
        <v>22</v>
      </c>
      <c r="E320" s="119">
        <v>2100</v>
      </c>
      <c r="F320" s="119">
        <v>2100</v>
      </c>
      <c r="G320" s="118">
        <v>2100</v>
      </c>
    </row>
    <row r="321" spans="1:7" ht="60" customHeight="1" thickBot="1" x14ac:dyDescent="0.25">
      <c r="A321" s="131" t="s">
        <v>104</v>
      </c>
      <c r="B321" s="131" t="s">
        <v>16</v>
      </c>
      <c r="C321" s="131" t="s">
        <v>23</v>
      </c>
      <c r="D321" s="131" t="s">
        <v>24</v>
      </c>
      <c r="E321" s="119">
        <v>812</v>
      </c>
      <c r="F321" s="119">
        <v>812</v>
      </c>
      <c r="G321" s="118">
        <v>812</v>
      </c>
    </row>
    <row r="322" spans="1:7" ht="60" customHeight="1" thickBot="1" x14ac:dyDescent="0.25">
      <c r="A322" s="131" t="s">
        <v>104</v>
      </c>
      <c r="B322" s="131" t="s">
        <v>16</v>
      </c>
      <c r="C322" s="131" t="s">
        <v>27</v>
      </c>
      <c r="D322" s="131" t="s">
        <v>28</v>
      </c>
      <c r="E322" s="119">
        <v>25</v>
      </c>
      <c r="F322" s="119">
        <v>25</v>
      </c>
      <c r="G322" s="118">
        <v>25</v>
      </c>
    </row>
    <row r="323" spans="1:7" ht="60" customHeight="1" thickBot="1" x14ac:dyDescent="0.25">
      <c r="A323" s="131" t="s">
        <v>104</v>
      </c>
      <c r="B323" s="131" t="s">
        <v>16</v>
      </c>
      <c r="C323" s="131" t="s">
        <v>100</v>
      </c>
      <c r="D323" s="131" t="s">
        <v>28</v>
      </c>
      <c r="E323" s="119">
        <v>59</v>
      </c>
      <c r="F323" s="119">
        <v>59</v>
      </c>
      <c r="G323" s="118">
        <v>59</v>
      </c>
    </row>
    <row r="324" spans="1:7" ht="60" customHeight="1" thickBot="1" x14ac:dyDescent="0.25">
      <c r="A324" s="131" t="s">
        <v>104</v>
      </c>
      <c r="B324" s="131" t="s">
        <v>16</v>
      </c>
      <c r="C324" s="131" t="s">
        <v>74</v>
      </c>
      <c r="D324" s="131" t="s">
        <v>28</v>
      </c>
      <c r="E324" s="119">
        <v>440</v>
      </c>
      <c r="F324" s="119">
        <v>440</v>
      </c>
      <c r="G324" s="118">
        <v>440</v>
      </c>
    </row>
    <row r="325" spans="1:7" ht="60" customHeight="1" thickBot="1" x14ac:dyDescent="0.25">
      <c r="A325" s="131" t="s">
        <v>104</v>
      </c>
      <c r="B325" s="131" t="s">
        <v>29</v>
      </c>
      <c r="C325" s="131" t="s">
        <v>56</v>
      </c>
      <c r="D325" s="131" t="s">
        <v>57</v>
      </c>
      <c r="E325" s="119">
        <v>550</v>
      </c>
      <c r="F325" s="119">
        <v>550</v>
      </c>
      <c r="G325" s="118">
        <v>550</v>
      </c>
    </row>
    <row r="326" spans="1:7" ht="60" customHeight="1" thickBot="1" x14ac:dyDescent="0.25">
      <c r="A326" s="131" t="s">
        <v>104</v>
      </c>
      <c r="B326" s="131" t="s">
        <v>29</v>
      </c>
      <c r="C326" s="131" t="s">
        <v>30</v>
      </c>
      <c r="D326" s="131" t="s">
        <v>31</v>
      </c>
      <c r="E326" s="119">
        <v>1513</v>
      </c>
      <c r="F326" s="119">
        <v>1513</v>
      </c>
      <c r="G326" s="118">
        <v>1513</v>
      </c>
    </row>
    <row r="327" spans="1:7" ht="60" customHeight="1" thickBot="1" x14ac:dyDescent="0.25">
      <c r="A327" s="131" t="s">
        <v>104</v>
      </c>
      <c r="B327" s="131" t="s">
        <v>29</v>
      </c>
      <c r="C327" s="131" t="s">
        <v>63</v>
      </c>
      <c r="D327" s="131" t="s">
        <v>64</v>
      </c>
      <c r="E327" s="119">
        <v>1640</v>
      </c>
      <c r="F327" s="119">
        <v>1640</v>
      </c>
      <c r="G327" s="118">
        <v>1640</v>
      </c>
    </row>
    <row r="328" spans="1:7" ht="13.5" thickBot="1" x14ac:dyDescent="0.25">
      <c r="A328" s="123"/>
      <c r="B328" s="123"/>
      <c r="C328" s="123"/>
      <c r="D328" s="123"/>
      <c r="E328" s="132"/>
      <c r="F328" s="132"/>
      <c r="G328" s="132"/>
    </row>
    <row r="329" spans="1:7" ht="60" customHeight="1" thickBot="1" x14ac:dyDescent="0.25">
      <c r="A329" s="131" t="s">
        <v>105</v>
      </c>
      <c r="B329" s="131" t="s">
        <v>16</v>
      </c>
      <c r="C329" s="131" t="s">
        <v>17</v>
      </c>
      <c r="D329" s="131" t="s">
        <v>18</v>
      </c>
      <c r="E329" s="119">
        <v>187</v>
      </c>
      <c r="F329" s="119">
        <v>187</v>
      </c>
      <c r="G329" s="118">
        <v>187</v>
      </c>
    </row>
    <row r="330" spans="1:7" ht="60" customHeight="1" thickBot="1" x14ac:dyDescent="0.25">
      <c r="A330" s="131" t="s">
        <v>105</v>
      </c>
      <c r="B330" s="131" t="s">
        <v>16</v>
      </c>
      <c r="C330" s="131" t="s">
        <v>60</v>
      </c>
      <c r="D330" s="131" t="s">
        <v>61</v>
      </c>
      <c r="E330" s="119">
        <v>1050</v>
      </c>
      <c r="F330" s="119">
        <v>1050</v>
      </c>
      <c r="G330" s="118">
        <v>1050</v>
      </c>
    </row>
    <row r="331" spans="1:7" ht="60" customHeight="1" thickBot="1" x14ac:dyDescent="0.25">
      <c r="A331" s="131" t="s">
        <v>105</v>
      </c>
      <c r="B331" s="131" t="s">
        <v>16</v>
      </c>
      <c r="C331" s="131" t="s">
        <v>21</v>
      </c>
      <c r="D331" s="131" t="s">
        <v>18</v>
      </c>
      <c r="E331" s="119">
        <v>242</v>
      </c>
      <c r="F331" s="119">
        <v>242</v>
      </c>
      <c r="G331" s="118">
        <v>242</v>
      </c>
    </row>
    <row r="332" spans="1:7" ht="60" customHeight="1" thickBot="1" x14ac:dyDescent="0.25">
      <c r="A332" s="131" t="s">
        <v>105</v>
      </c>
      <c r="B332" s="131" t="s">
        <v>16</v>
      </c>
      <c r="C332" s="122" t="s">
        <v>50</v>
      </c>
      <c r="D332" s="131" t="s">
        <v>18</v>
      </c>
      <c r="E332" s="119">
        <v>4060</v>
      </c>
      <c r="F332" s="119">
        <v>4060</v>
      </c>
      <c r="G332" s="118">
        <v>4060</v>
      </c>
    </row>
    <row r="333" spans="1:7" s="120" customFormat="1" ht="60" customHeight="1" thickBot="1" x14ac:dyDescent="0.25">
      <c r="A333" s="131" t="s">
        <v>105</v>
      </c>
      <c r="B333" s="131" t="s">
        <v>16</v>
      </c>
      <c r="C333" s="122" t="s">
        <v>51</v>
      </c>
      <c r="D333" s="131" t="s">
        <v>22</v>
      </c>
      <c r="E333" s="119">
        <v>313</v>
      </c>
      <c r="F333" s="119">
        <v>313</v>
      </c>
      <c r="G333" s="118">
        <v>313</v>
      </c>
    </row>
    <row r="334" spans="1:7" s="120" customFormat="1" ht="60" customHeight="1" thickBot="1" x14ac:dyDescent="0.25">
      <c r="A334" s="131" t="s">
        <v>105</v>
      </c>
      <c r="B334" s="131" t="s">
        <v>16</v>
      </c>
      <c r="C334" s="122" t="s">
        <v>52</v>
      </c>
      <c r="D334" s="131" t="s">
        <v>22</v>
      </c>
      <c r="E334" s="119">
        <v>1144</v>
      </c>
      <c r="F334" s="119">
        <v>1144</v>
      </c>
      <c r="G334" s="118">
        <v>1144</v>
      </c>
    </row>
    <row r="335" spans="1:7" s="120" customFormat="1" ht="60" customHeight="1" thickBot="1" x14ac:dyDescent="0.25">
      <c r="A335" s="131" t="s">
        <v>105</v>
      </c>
      <c r="B335" s="131" t="s">
        <v>16</v>
      </c>
      <c r="C335" s="131" t="s">
        <v>185</v>
      </c>
      <c r="D335" s="131" t="s">
        <v>22</v>
      </c>
      <c r="E335" s="119">
        <v>920</v>
      </c>
      <c r="F335" s="119">
        <v>920</v>
      </c>
      <c r="G335" s="118">
        <v>920</v>
      </c>
    </row>
    <row r="336" spans="1:7" s="120" customFormat="1" ht="60" customHeight="1" thickBot="1" x14ac:dyDescent="0.25">
      <c r="A336" s="131" t="s">
        <v>105</v>
      </c>
      <c r="B336" s="131" t="s">
        <v>16</v>
      </c>
      <c r="C336" s="122" t="s">
        <v>48</v>
      </c>
      <c r="D336" s="131" t="s">
        <v>22</v>
      </c>
      <c r="E336" s="119">
        <v>1100</v>
      </c>
      <c r="F336" s="119">
        <v>1100</v>
      </c>
      <c r="G336" s="119">
        <v>1100</v>
      </c>
    </row>
    <row r="337" spans="1:7" ht="60" customHeight="1" thickBot="1" x14ac:dyDescent="0.25">
      <c r="A337" s="131" t="s">
        <v>105</v>
      </c>
      <c r="B337" s="131" t="s">
        <v>16</v>
      </c>
      <c r="C337" s="122" t="s">
        <v>49</v>
      </c>
      <c r="D337" s="131" t="s">
        <v>22</v>
      </c>
      <c r="E337" s="119">
        <v>519</v>
      </c>
      <c r="F337" s="119">
        <v>519</v>
      </c>
      <c r="G337" s="118">
        <v>519</v>
      </c>
    </row>
    <row r="338" spans="1:7" ht="60" customHeight="1" thickBot="1" x14ac:dyDescent="0.25">
      <c r="A338" s="131" t="s">
        <v>105</v>
      </c>
      <c r="B338" s="131" t="s">
        <v>16</v>
      </c>
      <c r="C338" s="131" t="s">
        <v>23</v>
      </c>
      <c r="D338" s="131" t="s">
        <v>24</v>
      </c>
      <c r="E338" s="119">
        <v>187</v>
      </c>
      <c r="F338" s="119">
        <v>187</v>
      </c>
      <c r="G338" s="118">
        <v>187</v>
      </c>
    </row>
    <row r="339" spans="1:7" ht="60" customHeight="1" thickBot="1" x14ac:dyDescent="0.25">
      <c r="A339" s="131" t="s">
        <v>105</v>
      </c>
      <c r="B339" s="131" t="s">
        <v>16</v>
      </c>
      <c r="C339" s="131" t="s">
        <v>27</v>
      </c>
      <c r="D339" s="131" t="s">
        <v>28</v>
      </c>
      <c r="E339" s="119">
        <v>18</v>
      </c>
      <c r="F339" s="119">
        <v>18</v>
      </c>
      <c r="G339" s="118">
        <v>18</v>
      </c>
    </row>
    <row r="340" spans="1:7" ht="60" customHeight="1" thickBot="1" x14ac:dyDescent="0.25">
      <c r="A340" s="131" t="s">
        <v>105</v>
      </c>
      <c r="B340" s="131" t="s">
        <v>16</v>
      </c>
      <c r="C340" s="131" t="s">
        <v>100</v>
      </c>
      <c r="D340" s="131" t="s">
        <v>28</v>
      </c>
      <c r="E340" s="119">
        <v>89</v>
      </c>
      <c r="F340" s="119">
        <v>89</v>
      </c>
      <c r="G340" s="118">
        <v>89</v>
      </c>
    </row>
    <row r="341" spans="1:7" ht="60" customHeight="1" thickBot="1" x14ac:dyDescent="0.25">
      <c r="A341" s="131" t="s">
        <v>105</v>
      </c>
      <c r="B341" s="131" t="s">
        <v>29</v>
      </c>
      <c r="C341" s="131" t="s">
        <v>56</v>
      </c>
      <c r="D341" s="131" t="s">
        <v>57</v>
      </c>
      <c r="E341" s="119">
        <v>189</v>
      </c>
      <c r="F341" s="119">
        <v>189</v>
      </c>
      <c r="G341" s="118">
        <v>189</v>
      </c>
    </row>
    <row r="342" spans="1:7" s="120" customFormat="1" ht="60" customHeight="1" thickBot="1" x14ac:dyDescent="0.25">
      <c r="A342" s="131" t="s">
        <v>105</v>
      </c>
      <c r="B342" s="131" t="s">
        <v>29</v>
      </c>
      <c r="C342" s="131" t="s">
        <v>30</v>
      </c>
      <c r="D342" s="131" t="s">
        <v>31</v>
      </c>
      <c r="E342" s="119">
        <v>611</v>
      </c>
      <c r="F342" s="119">
        <v>611</v>
      </c>
      <c r="G342" s="118">
        <v>611</v>
      </c>
    </row>
    <row r="343" spans="1:7" ht="13.5" thickBot="1" x14ac:dyDescent="0.25">
      <c r="A343" s="123"/>
      <c r="B343" s="123"/>
      <c r="C343" s="123"/>
      <c r="D343" s="123"/>
      <c r="E343" s="132"/>
      <c r="F343" s="132"/>
      <c r="G343" s="132"/>
    </row>
    <row r="344" spans="1:7" ht="60" customHeight="1" thickBot="1" x14ac:dyDescent="0.25">
      <c r="A344" s="131" t="s">
        <v>106</v>
      </c>
      <c r="B344" s="131" t="s">
        <v>16</v>
      </c>
      <c r="C344" s="131" t="s">
        <v>17</v>
      </c>
      <c r="D344" s="131" t="s">
        <v>18</v>
      </c>
      <c r="E344" s="119">
        <v>1083</v>
      </c>
      <c r="F344" s="119">
        <v>1083</v>
      </c>
      <c r="G344" s="118">
        <v>1083</v>
      </c>
    </row>
    <row r="345" spans="1:7" ht="60" customHeight="1" thickBot="1" x14ac:dyDescent="0.25">
      <c r="A345" s="131" t="s">
        <v>106</v>
      </c>
      <c r="B345" s="131" t="s">
        <v>16</v>
      </c>
      <c r="C345" s="131" t="s">
        <v>60</v>
      </c>
      <c r="D345" s="131" t="s">
        <v>61</v>
      </c>
      <c r="E345" s="119">
        <v>1750</v>
      </c>
      <c r="F345" s="119">
        <v>1750</v>
      </c>
      <c r="G345" s="118">
        <v>1750</v>
      </c>
    </row>
    <row r="346" spans="1:7" ht="60" customHeight="1" thickBot="1" x14ac:dyDescent="0.25">
      <c r="A346" s="131" t="s">
        <v>106</v>
      </c>
      <c r="B346" s="131" t="s">
        <v>16</v>
      </c>
      <c r="C346" s="131" t="s">
        <v>19</v>
      </c>
      <c r="D346" s="131" t="s">
        <v>20</v>
      </c>
      <c r="E346" s="119">
        <v>2879</v>
      </c>
      <c r="F346" s="119">
        <v>2879</v>
      </c>
      <c r="G346" s="118">
        <v>2879</v>
      </c>
    </row>
    <row r="347" spans="1:7" ht="60" customHeight="1" thickBot="1" x14ac:dyDescent="0.25">
      <c r="A347" s="131" t="s">
        <v>106</v>
      </c>
      <c r="B347" s="131" t="s">
        <v>16</v>
      </c>
      <c r="C347" s="122" t="s">
        <v>50</v>
      </c>
      <c r="D347" s="131" t="s">
        <v>18</v>
      </c>
      <c r="E347" s="119">
        <v>37540</v>
      </c>
      <c r="F347" s="119">
        <v>37540</v>
      </c>
      <c r="G347" s="118">
        <v>37540</v>
      </c>
    </row>
    <row r="348" spans="1:7" ht="60" customHeight="1" thickBot="1" x14ac:dyDescent="0.25">
      <c r="A348" s="131" t="s">
        <v>106</v>
      </c>
      <c r="B348" s="131" t="s">
        <v>16</v>
      </c>
      <c r="C348" s="122" t="s">
        <v>52</v>
      </c>
      <c r="D348" s="131" t="s">
        <v>22</v>
      </c>
      <c r="E348" s="119">
        <v>545</v>
      </c>
      <c r="F348" s="119">
        <v>545</v>
      </c>
      <c r="G348" s="118">
        <v>545</v>
      </c>
    </row>
    <row r="349" spans="1:7" ht="60" customHeight="1" thickBot="1" x14ac:dyDescent="0.25">
      <c r="A349" s="131" t="s">
        <v>106</v>
      </c>
      <c r="B349" s="131" t="s">
        <v>16</v>
      </c>
      <c r="C349" s="131" t="s">
        <v>185</v>
      </c>
      <c r="D349" s="131" t="s">
        <v>22</v>
      </c>
      <c r="E349" s="119">
        <v>2301</v>
      </c>
      <c r="F349" s="119">
        <v>2301</v>
      </c>
      <c r="G349" s="118">
        <v>2301</v>
      </c>
    </row>
    <row r="350" spans="1:7" ht="60" customHeight="1" thickBot="1" x14ac:dyDescent="0.25">
      <c r="A350" s="131" t="s">
        <v>106</v>
      </c>
      <c r="B350" s="131" t="s">
        <v>16</v>
      </c>
      <c r="C350" s="122" t="s">
        <v>48</v>
      </c>
      <c r="D350" s="131" t="s">
        <v>22</v>
      </c>
      <c r="E350" s="119">
        <v>2517</v>
      </c>
      <c r="F350" s="119">
        <v>2517</v>
      </c>
      <c r="G350" s="118">
        <v>2517</v>
      </c>
    </row>
    <row r="351" spans="1:7" ht="60" customHeight="1" thickBot="1" x14ac:dyDescent="0.25">
      <c r="A351" s="131" t="s">
        <v>106</v>
      </c>
      <c r="B351" s="131" t="s">
        <v>16</v>
      </c>
      <c r="C351" s="122" t="s">
        <v>49</v>
      </c>
      <c r="D351" s="131" t="s">
        <v>22</v>
      </c>
      <c r="E351" s="119">
        <v>1946</v>
      </c>
      <c r="F351" s="119">
        <v>1946</v>
      </c>
      <c r="G351" s="118">
        <v>1946</v>
      </c>
    </row>
    <row r="352" spans="1:7" ht="60" customHeight="1" thickBot="1" x14ac:dyDescent="0.25">
      <c r="A352" s="131" t="s">
        <v>106</v>
      </c>
      <c r="B352" s="131" t="s">
        <v>16</v>
      </c>
      <c r="C352" s="131" t="s">
        <v>23</v>
      </c>
      <c r="D352" s="131" t="s">
        <v>24</v>
      </c>
      <c r="E352" s="119">
        <v>397</v>
      </c>
      <c r="F352" s="119">
        <v>397</v>
      </c>
      <c r="G352" s="118">
        <v>397</v>
      </c>
    </row>
    <row r="353" spans="1:7" ht="60" customHeight="1" thickBot="1" x14ac:dyDescent="0.25">
      <c r="A353" s="131" t="s">
        <v>106</v>
      </c>
      <c r="B353" s="131" t="s">
        <v>16</v>
      </c>
      <c r="C353" s="131" t="s">
        <v>27</v>
      </c>
      <c r="D353" s="131" t="s">
        <v>28</v>
      </c>
      <c r="E353" s="119">
        <v>60</v>
      </c>
      <c r="F353" s="119">
        <v>60</v>
      </c>
      <c r="G353" s="118">
        <v>60</v>
      </c>
    </row>
    <row r="354" spans="1:7" ht="60" customHeight="1" thickBot="1" x14ac:dyDescent="0.25">
      <c r="A354" s="131" t="s">
        <v>106</v>
      </c>
      <c r="B354" s="131" t="s">
        <v>29</v>
      </c>
      <c r="C354" s="131" t="s">
        <v>70</v>
      </c>
      <c r="D354" s="131" t="s">
        <v>71</v>
      </c>
      <c r="E354" s="119">
        <v>250</v>
      </c>
      <c r="F354" s="119">
        <v>250</v>
      </c>
      <c r="G354" s="118">
        <v>250</v>
      </c>
    </row>
    <row r="355" spans="1:7" s="120" customFormat="1" ht="60" customHeight="1" thickBot="1" x14ac:dyDescent="0.25">
      <c r="A355" s="131" t="s">
        <v>106</v>
      </c>
      <c r="B355" s="131" t="s">
        <v>29</v>
      </c>
      <c r="C355" s="131" t="s">
        <v>30</v>
      </c>
      <c r="D355" s="131" t="s">
        <v>31</v>
      </c>
      <c r="E355" s="119">
        <v>1232</v>
      </c>
      <c r="F355" s="119">
        <v>1232</v>
      </c>
      <c r="G355" s="119">
        <v>1232</v>
      </c>
    </row>
    <row r="356" spans="1:7" ht="13.5" thickBot="1" x14ac:dyDescent="0.25">
      <c r="A356" s="123"/>
      <c r="B356" s="123"/>
      <c r="C356" s="123"/>
      <c r="D356" s="123"/>
      <c r="E356" s="132"/>
      <c r="F356" s="132"/>
      <c r="G356" s="132"/>
    </row>
    <row r="357" spans="1:7" ht="60" customHeight="1" thickBot="1" x14ac:dyDescent="0.25">
      <c r="A357" s="131" t="s">
        <v>107</v>
      </c>
      <c r="B357" s="131" t="s">
        <v>16</v>
      </c>
      <c r="C357" s="131" t="s">
        <v>17</v>
      </c>
      <c r="D357" s="131" t="s">
        <v>18</v>
      </c>
      <c r="E357" s="119">
        <v>167</v>
      </c>
      <c r="F357" s="119">
        <v>167</v>
      </c>
      <c r="G357" s="118">
        <v>167</v>
      </c>
    </row>
    <row r="358" spans="1:7" ht="60" customHeight="1" thickBot="1" x14ac:dyDescent="0.25">
      <c r="A358" s="131" t="s">
        <v>107</v>
      </c>
      <c r="B358" s="131" t="s">
        <v>16</v>
      </c>
      <c r="C358" s="131" t="s">
        <v>60</v>
      </c>
      <c r="D358" s="131" t="s">
        <v>61</v>
      </c>
      <c r="E358" s="119">
        <v>350</v>
      </c>
      <c r="F358" s="119">
        <v>350</v>
      </c>
      <c r="G358" s="118">
        <v>350</v>
      </c>
    </row>
    <row r="359" spans="1:7" ht="60" customHeight="1" thickBot="1" x14ac:dyDescent="0.25">
      <c r="A359" s="131" t="s">
        <v>107</v>
      </c>
      <c r="B359" s="131" t="s">
        <v>16</v>
      </c>
      <c r="C359" s="131" t="s">
        <v>21</v>
      </c>
      <c r="D359" s="131" t="s">
        <v>18</v>
      </c>
      <c r="E359" s="119">
        <v>44</v>
      </c>
      <c r="F359" s="119">
        <v>44</v>
      </c>
      <c r="G359" s="118">
        <v>44</v>
      </c>
    </row>
    <row r="360" spans="1:7" ht="60" customHeight="1" thickBot="1" x14ac:dyDescent="0.25">
      <c r="A360" s="131" t="s">
        <v>107</v>
      </c>
      <c r="B360" s="131" t="s">
        <v>16</v>
      </c>
      <c r="C360" s="122" t="s">
        <v>50</v>
      </c>
      <c r="D360" s="131" t="s">
        <v>18</v>
      </c>
      <c r="E360" s="119">
        <v>9250</v>
      </c>
      <c r="F360" s="119">
        <v>9250</v>
      </c>
      <c r="G360" s="118">
        <v>9250</v>
      </c>
    </row>
    <row r="361" spans="1:7" s="120" customFormat="1" ht="60" customHeight="1" thickBot="1" x14ac:dyDescent="0.25">
      <c r="A361" s="131" t="s">
        <v>107</v>
      </c>
      <c r="B361" s="131" t="s">
        <v>16</v>
      </c>
      <c r="C361" s="122" t="s">
        <v>51</v>
      </c>
      <c r="D361" s="131" t="s">
        <v>22</v>
      </c>
      <c r="E361" s="119">
        <v>328</v>
      </c>
      <c r="F361" s="119">
        <v>328</v>
      </c>
      <c r="G361" s="118">
        <v>328</v>
      </c>
    </row>
    <row r="362" spans="1:7" s="120" customFormat="1" ht="60" customHeight="1" thickBot="1" x14ac:dyDescent="0.25">
      <c r="A362" s="131" t="s">
        <v>107</v>
      </c>
      <c r="B362" s="131" t="s">
        <v>16</v>
      </c>
      <c r="C362" s="122" t="s">
        <v>52</v>
      </c>
      <c r="D362" s="131" t="s">
        <v>22</v>
      </c>
      <c r="E362" s="119">
        <v>140</v>
      </c>
      <c r="F362" s="119">
        <v>140</v>
      </c>
      <c r="G362" s="118">
        <v>140</v>
      </c>
    </row>
    <row r="363" spans="1:7" s="120" customFormat="1" ht="60" customHeight="1" thickBot="1" x14ac:dyDescent="0.25">
      <c r="A363" s="131" t="s">
        <v>107</v>
      </c>
      <c r="B363" s="131" t="s">
        <v>16</v>
      </c>
      <c r="C363" s="131" t="s">
        <v>185</v>
      </c>
      <c r="D363" s="131" t="s">
        <v>22</v>
      </c>
      <c r="E363" s="119">
        <v>920</v>
      </c>
      <c r="F363" s="119">
        <v>920</v>
      </c>
      <c r="G363" s="118">
        <v>920</v>
      </c>
    </row>
    <row r="364" spans="1:7" s="120" customFormat="1" ht="60" customHeight="1" thickBot="1" x14ac:dyDescent="0.25">
      <c r="A364" s="131" t="s">
        <v>107</v>
      </c>
      <c r="B364" s="131" t="s">
        <v>16</v>
      </c>
      <c r="C364" s="122" t="s">
        <v>48</v>
      </c>
      <c r="D364" s="131" t="s">
        <v>22</v>
      </c>
      <c r="E364" s="119">
        <v>260</v>
      </c>
      <c r="F364" s="119">
        <v>260</v>
      </c>
      <c r="G364" s="118">
        <v>260</v>
      </c>
    </row>
    <row r="365" spans="1:7" ht="60" customHeight="1" thickBot="1" x14ac:dyDescent="0.25">
      <c r="A365" s="131" t="s">
        <v>107</v>
      </c>
      <c r="B365" s="131" t="s">
        <v>16</v>
      </c>
      <c r="C365" s="131" t="s">
        <v>23</v>
      </c>
      <c r="D365" s="131" t="s">
        <v>24</v>
      </c>
      <c r="E365" s="119">
        <v>345</v>
      </c>
      <c r="F365" s="119">
        <v>345</v>
      </c>
      <c r="G365" s="118">
        <v>345</v>
      </c>
    </row>
    <row r="366" spans="1:7" ht="60" customHeight="1" thickBot="1" x14ac:dyDescent="0.25">
      <c r="A366" s="131" t="s">
        <v>107</v>
      </c>
      <c r="B366" s="131" t="s">
        <v>16</v>
      </c>
      <c r="C366" s="131" t="s">
        <v>27</v>
      </c>
      <c r="D366" s="131" t="s">
        <v>28</v>
      </c>
      <c r="E366" s="119">
        <v>17</v>
      </c>
      <c r="F366" s="119">
        <v>17</v>
      </c>
      <c r="G366" s="118">
        <v>17</v>
      </c>
    </row>
    <row r="367" spans="1:7" ht="60" customHeight="1" thickBot="1" x14ac:dyDescent="0.25">
      <c r="A367" s="131" t="s">
        <v>107</v>
      </c>
      <c r="B367" s="131" t="s">
        <v>29</v>
      </c>
      <c r="C367" s="131" t="s">
        <v>70</v>
      </c>
      <c r="D367" s="131" t="s">
        <v>71</v>
      </c>
      <c r="E367" s="119">
        <v>120</v>
      </c>
      <c r="F367" s="119">
        <v>120</v>
      </c>
      <c r="G367" s="118">
        <v>120</v>
      </c>
    </row>
    <row r="368" spans="1:7" s="120" customFormat="1" ht="60" customHeight="1" thickBot="1" x14ac:dyDescent="0.25">
      <c r="A368" s="131" t="s">
        <v>107</v>
      </c>
      <c r="B368" s="131" t="s">
        <v>29</v>
      </c>
      <c r="C368" s="131" t="s">
        <v>30</v>
      </c>
      <c r="D368" s="131" t="s">
        <v>31</v>
      </c>
      <c r="E368" s="119">
        <v>442</v>
      </c>
      <c r="F368" s="119">
        <v>442</v>
      </c>
      <c r="G368" s="119">
        <v>442</v>
      </c>
    </row>
    <row r="369" spans="1:7" ht="13.5" thickBot="1" x14ac:dyDescent="0.25">
      <c r="A369" s="123"/>
      <c r="B369" s="123"/>
      <c r="C369" s="123"/>
      <c r="D369" s="123"/>
      <c r="E369" s="132"/>
      <c r="F369" s="132"/>
      <c r="G369" s="132"/>
    </row>
    <row r="370" spans="1:7" ht="60" customHeight="1" thickBot="1" x14ac:dyDescent="0.25">
      <c r="A370" s="131" t="s">
        <v>108</v>
      </c>
      <c r="B370" s="131" t="s">
        <v>16</v>
      </c>
      <c r="C370" s="122" t="s">
        <v>50</v>
      </c>
      <c r="D370" s="131" t="s">
        <v>18</v>
      </c>
      <c r="E370" s="119">
        <v>12680</v>
      </c>
      <c r="F370" s="119">
        <v>12680</v>
      </c>
      <c r="G370" s="118">
        <v>12680</v>
      </c>
    </row>
    <row r="371" spans="1:7" ht="60" customHeight="1" thickBot="1" x14ac:dyDescent="0.25">
      <c r="A371" s="131" t="s">
        <v>108</v>
      </c>
      <c r="B371" s="131" t="s">
        <v>16</v>
      </c>
      <c r="C371" s="131" t="s">
        <v>185</v>
      </c>
      <c r="D371" s="131" t="s">
        <v>22</v>
      </c>
      <c r="E371" s="119">
        <v>729</v>
      </c>
      <c r="F371" s="119">
        <v>729</v>
      </c>
      <c r="G371" s="118">
        <v>729</v>
      </c>
    </row>
    <row r="372" spans="1:7" ht="60" customHeight="1" thickBot="1" x14ac:dyDescent="0.25">
      <c r="A372" s="131" t="s">
        <v>108</v>
      </c>
      <c r="B372" s="131" t="s">
        <v>16</v>
      </c>
      <c r="C372" s="122" t="s">
        <v>48</v>
      </c>
      <c r="D372" s="131" t="s">
        <v>22</v>
      </c>
      <c r="E372" s="119">
        <v>3876</v>
      </c>
      <c r="F372" s="119">
        <v>3876</v>
      </c>
      <c r="G372" s="118">
        <v>3876</v>
      </c>
    </row>
    <row r="373" spans="1:7" ht="60" customHeight="1" thickBot="1" x14ac:dyDescent="0.25">
      <c r="A373" s="131" t="s">
        <v>108</v>
      </c>
      <c r="B373" s="131" t="s">
        <v>16</v>
      </c>
      <c r="C373" s="131" t="s">
        <v>109</v>
      </c>
      <c r="D373" s="131" t="s">
        <v>26</v>
      </c>
      <c r="E373" s="119">
        <v>325</v>
      </c>
      <c r="F373" s="119">
        <v>325</v>
      </c>
      <c r="G373" s="118">
        <v>325</v>
      </c>
    </row>
    <row r="374" spans="1:7" ht="60" customHeight="1" thickBot="1" x14ac:dyDescent="0.25">
      <c r="A374" s="131" t="s">
        <v>108</v>
      </c>
      <c r="B374" s="131" t="s">
        <v>16</v>
      </c>
      <c r="C374" s="131" t="s">
        <v>100</v>
      </c>
      <c r="D374" s="131" t="s">
        <v>28</v>
      </c>
      <c r="E374" s="119">
        <v>512</v>
      </c>
      <c r="F374" s="119">
        <v>512</v>
      </c>
      <c r="G374" s="118">
        <v>512</v>
      </c>
    </row>
    <row r="375" spans="1:7" ht="60" customHeight="1" thickBot="1" x14ac:dyDescent="0.25">
      <c r="A375" s="131" t="s">
        <v>108</v>
      </c>
      <c r="B375" s="131" t="s">
        <v>16</v>
      </c>
      <c r="C375" s="131" t="s">
        <v>74</v>
      </c>
      <c r="D375" s="131" t="s">
        <v>28</v>
      </c>
      <c r="E375" s="119">
        <v>492</v>
      </c>
      <c r="F375" s="119">
        <v>492</v>
      </c>
      <c r="G375" s="118">
        <v>492</v>
      </c>
    </row>
    <row r="376" spans="1:7" ht="13.5" thickBot="1" x14ac:dyDescent="0.25">
      <c r="A376" s="123"/>
      <c r="B376" s="123"/>
      <c r="C376" s="123"/>
      <c r="D376" s="123"/>
      <c r="E376" s="132"/>
      <c r="F376" s="132"/>
      <c r="G376" s="132"/>
    </row>
    <row r="377" spans="1:7" ht="60" customHeight="1" thickBot="1" x14ac:dyDescent="0.25">
      <c r="A377" s="131" t="s">
        <v>110</v>
      </c>
      <c r="B377" s="131" t="s">
        <v>16</v>
      </c>
      <c r="C377" s="122" t="s">
        <v>50</v>
      </c>
      <c r="D377" s="131" t="s">
        <v>18</v>
      </c>
      <c r="E377" s="119">
        <v>27300</v>
      </c>
      <c r="F377" s="119">
        <v>27300</v>
      </c>
      <c r="G377" s="118">
        <v>27300</v>
      </c>
    </row>
    <row r="378" spans="1:7" ht="60" customHeight="1" thickBot="1" x14ac:dyDescent="0.25">
      <c r="A378" s="131" t="s">
        <v>110</v>
      </c>
      <c r="B378" s="131" t="s">
        <v>16</v>
      </c>
      <c r="C378" s="131" t="s">
        <v>185</v>
      </c>
      <c r="D378" s="131" t="s">
        <v>22</v>
      </c>
      <c r="E378" s="119">
        <v>3590</v>
      </c>
      <c r="F378" s="119">
        <v>3590</v>
      </c>
      <c r="G378" s="118">
        <v>3590</v>
      </c>
    </row>
    <row r="379" spans="1:7" ht="60" customHeight="1" thickBot="1" x14ac:dyDescent="0.25">
      <c r="A379" s="131" t="s">
        <v>110</v>
      </c>
      <c r="B379" s="131" t="s">
        <v>16</v>
      </c>
      <c r="C379" s="122" t="s">
        <v>48</v>
      </c>
      <c r="D379" s="131" t="s">
        <v>22</v>
      </c>
      <c r="E379" s="119">
        <v>3630</v>
      </c>
      <c r="F379" s="119">
        <v>3630</v>
      </c>
      <c r="G379" s="118">
        <v>3630</v>
      </c>
    </row>
    <row r="380" spans="1:7" ht="60" customHeight="1" thickBot="1" x14ac:dyDescent="0.25">
      <c r="A380" s="131" t="s">
        <v>110</v>
      </c>
      <c r="B380" s="131" t="s">
        <v>16</v>
      </c>
      <c r="C380" s="131" t="s">
        <v>188</v>
      </c>
      <c r="D380" s="131" t="s">
        <v>26</v>
      </c>
      <c r="E380" s="119">
        <v>1206</v>
      </c>
      <c r="F380" s="119">
        <v>1206</v>
      </c>
      <c r="G380" s="118">
        <v>1206</v>
      </c>
    </row>
    <row r="381" spans="1:7" ht="60" customHeight="1" thickBot="1" x14ac:dyDescent="0.25">
      <c r="A381" s="131" t="s">
        <v>110</v>
      </c>
      <c r="B381" s="131" t="s">
        <v>16</v>
      </c>
      <c r="C381" s="131" t="s">
        <v>100</v>
      </c>
      <c r="D381" s="131" t="s">
        <v>28</v>
      </c>
      <c r="E381" s="119">
        <v>740</v>
      </c>
      <c r="F381" s="119">
        <v>740</v>
      </c>
      <c r="G381" s="118">
        <v>740</v>
      </c>
    </row>
    <row r="382" spans="1:7" ht="60" customHeight="1" thickBot="1" x14ac:dyDescent="0.25">
      <c r="A382" s="131" t="s">
        <v>110</v>
      </c>
      <c r="B382" s="131" t="s">
        <v>16</v>
      </c>
      <c r="C382" s="131" t="s">
        <v>74</v>
      </c>
      <c r="D382" s="131" t="s">
        <v>28</v>
      </c>
      <c r="E382" s="119">
        <v>2272</v>
      </c>
      <c r="F382" s="119">
        <v>2272</v>
      </c>
      <c r="G382" s="118">
        <v>2272</v>
      </c>
    </row>
    <row r="383" spans="1:7" ht="13.5" thickBot="1" x14ac:dyDescent="0.25">
      <c r="A383" s="123"/>
      <c r="B383" s="123"/>
      <c r="C383" s="123"/>
      <c r="D383" s="123"/>
      <c r="E383" s="132"/>
      <c r="F383" s="132"/>
      <c r="G383" s="132"/>
    </row>
    <row r="384" spans="1:7" ht="60" customHeight="1" thickBot="1" x14ac:dyDescent="0.25">
      <c r="A384" s="131" t="s">
        <v>111</v>
      </c>
      <c r="B384" s="131" t="s">
        <v>16</v>
      </c>
      <c r="C384" s="122" t="s">
        <v>50</v>
      </c>
      <c r="D384" s="131" t="s">
        <v>18</v>
      </c>
      <c r="E384" s="119">
        <v>14800</v>
      </c>
      <c r="F384" s="119">
        <v>14800</v>
      </c>
      <c r="G384" s="118">
        <v>14800</v>
      </c>
    </row>
    <row r="385" spans="1:7" ht="60" customHeight="1" thickBot="1" x14ac:dyDescent="0.25">
      <c r="A385" s="131" t="s">
        <v>111</v>
      </c>
      <c r="B385" s="131" t="s">
        <v>16</v>
      </c>
      <c r="C385" s="131" t="s">
        <v>185</v>
      </c>
      <c r="D385" s="131" t="s">
        <v>26</v>
      </c>
      <c r="E385" s="119">
        <v>70</v>
      </c>
      <c r="F385" s="119">
        <v>70</v>
      </c>
      <c r="G385" s="118">
        <v>70</v>
      </c>
    </row>
    <row r="386" spans="1:7" ht="60" customHeight="1" thickBot="1" x14ac:dyDescent="0.25">
      <c r="A386" s="131" t="s">
        <v>111</v>
      </c>
      <c r="B386" s="131" t="s">
        <v>16</v>
      </c>
      <c r="C386" s="131" t="s">
        <v>185</v>
      </c>
      <c r="D386" s="131" t="s">
        <v>22</v>
      </c>
      <c r="E386" s="119">
        <v>5222</v>
      </c>
      <c r="F386" s="119">
        <v>5222</v>
      </c>
      <c r="G386" s="118">
        <v>5222</v>
      </c>
    </row>
    <row r="387" spans="1:7" ht="60" customHeight="1" thickBot="1" x14ac:dyDescent="0.25">
      <c r="A387" s="131" t="s">
        <v>111</v>
      </c>
      <c r="B387" s="131" t="s">
        <v>16</v>
      </c>
      <c r="C387" s="122" t="s">
        <v>48</v>
      </c>
      <c r="D387" s="131" t="s">
        <v>22</v>
      </c>
      <c r="E387" s="119">
        <v>6810</v>
      </c>
      <c r="F387" s="119">
        <v>6810</v>
      </c>
      <c r="G387" s="118">
        <v>6810</v>
      </c>
    </row>
    <row r="388" spans="1:7" ht="60" customHeight="1" thickBot="1" x14ac:dyDescent="0.25">
      <c r="A388" s="131" t="s">
        <v>111</v>
      </c>
      <c r="B388" s="131" t="s">
        <v>16</v>
      </c>
      <c r="C388" s="131" t="s">
        <v>188</v>
      </c>
      <c r="D388" s="131" t="s">
        <v>26</v>
      </c>
      <c r="E388" s="119">
        <v>296</v>
      </c>
      <c r="F388" s="119">
        <v>296</v>
      </c>
      <c r="G388" s="118">
        <v>296</v>
      </c>
    </row>
    <row r="389" spans="1:7" ht="60" customHeight="1" thickBot="1" x14ac:dyDescent="0.25">
      <c r="A389" s="131" t="s">
        <v>111</v>
      </c>
      <c r="B389" s="131" t="s">
        <v>16</v>
      </c>
      <c r="C389" s="131" t="s">
        <v>109</v>
      </c>
      <c r="D389" s="131" t="s">
        <v>26</v>
      </c>
      <c r="E389" s="119">
        <v>80</v>
      </c>
      <c r="F389" s="119">
        <v>80</v>
      </c>
      <c r="G389" s="118">
        <v>80</v>
      </c>
    </row>
    <row r="390" spans="1:7" s="120" customFormat="1" ht="60" customHeight="1" thickBot="1" x14ac:dyDescent="0.25">
      <c r="A390" s="131" t="s">
        <v>111</v>
      </c>
      <c r="B390" s="131" t="s">
        <v>16</v>
      </c>
      <c r="C390" s="131" t="s">
        <v>100</v>
      </c>
      <c r="D390" s="131" t="s">
        <v>28</v>
      </c>
      <c r="E390" s="119">
        <v>685</v>
      </c>
      <c r="F390" s="119">
        <v>685</v>
      </c>
      <c r="G390" s="118">
        <v>685</v>
      </c>
    </row>
    <row r="391" spans="1:7" ht="60" customHeight="1" thickBot="1" x14ac:dyDescent="0.25">
      <c r="A391" s="131" t="s">
        <v>111</v>
      </c>
      <c r="B391" s="131" t="s">
        <v>16</v>
      </c>
      <c r="C391" s="131" t="s">
        <v>74</v>
      </c>
      <c r="D391" s="131" t="s">
        <v>28</v>
      </c>
      <c r="E391" s="119">
        <v>1155</v>
      </c>
      <c r="F391" s="119">
        <v>1155</v>
      </c>
      <c r="G391" s="118">
        <v>1155</v>
      </c>
    </row>
    <row r="392" spans="1:7" ht="60" customHeight="1" thickBot="1" x14ac:dyDescent="0.25">
      <c r="A392" s="131" t="s">
        <v>111</v>
      </c>
      <c r="B392" s="131" t="s">
        <v>16</v>
      </c>
      <c r="C392" s="131" t="s">
        <v>75</v>
      </c>
      <c r="D392" s="131" t="s">
        <v>26</v>
      </c>
      <c r="E392" s="119">
        <v>94</v>
      </c>
      <c r="F392" s="119">
        <v>94</v>
      </c>
      <c r="G392" s="118">
        <v>94</v>
      </c>
    </row>
    <row r="393" spans="1:7" ht="13.5" thickBot="1" x14ac:dyDescent="0.25">
      <c r="A393" s="123"/>
      <c r="B393" s="123"/>
      <c r="C393" s="123"/>
      <c r="D393" s="123"/>
      <c r="E393" s="132"/>
      <c r="F393" s="132"/>
      <c r="G393" s="132"/>
    </row>
    <row r="394" spans="1:7" ht="60" customHeight="1" thickBot="1" x14ac:dyDescent="0.25">
      <c r="A394" s="131" t="s">
        <v>112</v>
      </c>
      <c r="B394" s="131" t="s">
        <v>16</v>
      </c>
      <c r="C394" s="122" t="s">
        <v>50</v>
      </c>
      <c r="D394" s="131" t="s">
        <v>18</v>
      </c>
      <c r="E394" s="119">
        <v>40000</v>
      </c>
      <c r="F394" s="119">
        <v>40000</v>
      </c>
      <c r="G394" s="118">
        <v>40000</v>
      </c>
    </row>
    <row r="395" spans="1:7" ht="60" customHeight="1" thickBot="1" x14ac:dyDescent="0.25">
      <c r="A395" s="131" t="s">
        <v>112</v>
      </c>
      <c r="B395" s="131" t="s">
        <v>16</v>
      </c>
      <c r="C395" s="131" t="s">
        <v>185</v>
      </c>
      <c r="D395" s="131" t="s">
        <v>22</v>
      </c>
      <c r="E395" s="119">
        <v>3908</v>
      </c>
      <c r="F395" s="119">
        <v>3908</v>
      </c>
      <c r="G395" s="118">
        <v>3908</v>
      </c>
    </row>
    <row r="396" spans="1:7" ht="60" customHeight="1" thickBot="1" x14ac:dyDescent="0.25">
      <c r="A396" s="131" t="s">
        <v>112</v>
      </c>
      <c r="B396" s="131" t="s">
        <v>16</v>
      </c>
      <c r="C396" s="122" t="s">
        <v>48</v>
      </c>
      <c r="D396" s="131" t="s">
        <v>22</v>
      </c>
      <c r="E396" s="119">
        <v>10402</v>
      </c>
      <c r="F396" s="119">
        <v>10402</v>
      </c>
      <c r="G396" s="118">
        <v>10402</v>
      </c>
    </row>
    <row r="397" spans="1:7" ht="60" customHeight="1" thickBot="1" x14ac:dyDescent="0.25">
      <c r="A397" s="131" t="s">
        <v>112</v>
      </c>
      <c r="B397" s="131" t="s">
        <v>16</v>
      </c>
      <c r="C397" s="131" t="s">
        <v>109</v>
      </c>
      <c r="D397" s="131" t="s">
        <v>26</v>
      </c>
      <c r="E397" s="119">
        <v>212</v>
      </c>
      <c r="F397" s="119">
        <v>212</v>
      </c>
      <c r="G397" s="118">
        <v>212</v>
      </c>
    </row>
    <row r="398" spans="1:7" ht="60" customHeight="1" thickBot="1" x14ac:dyDescent="0.25">
      <c r="A398" s="131" t="s">
        <v>112</v>
      </c>
      <c r="B398" s="131" t="s">
        <v>16</v>
      </c>
      <c r="C398" s="131" t="s">
        <v>100</v>
      </c>
      <c r="D398" s="131" t="s">
        <v>28</v>
      </c>
      <c r="E398" s="119">
        <v>986</v>
      </c>
      <c r="F398" s="119">
        <v>986</v>
      </c>
      <c r="G398" s="118">
        <v>986</v>
      </c>
    </row>
    <row r="399" spans="1:7" ht="60" customHeight="1" thickBot="1" x14ac:dyDescent="0.25">
      <c r="A399" s="131" t="s">
        <v>112</v>
      </c>
      <c r="B399" s="131" t="s">
        <v>16</v>
      </c>
      <c r="C399" s="131" t="s">
        <v>74</v>
      </c>
      <c r="D399" s="131" t="s">
        <v>28</v>
      </c>
      <c r="E399" s="119">
        <v>1580</v>
      </c>
      <c r="F399" s="119">
        <v>1580</v>
      </c>
      <c r="G399" s="118">
        <v>1580</v>
      </c>
    </row>
    <row r="400" spans="1:7" ht="60" customHeight="1" thickBot="1" x14ac:dyDescent="0.25">
      <c r="A400" s="131" t="s">
        <v>112</v>
      </c>
      <c r="B400" s="131" t="s">
        <v>16</v>
      </c>
      <c r="C400" s="131" t="s">
        <v>75</v>
      </c>
      <c r="D400" s="131" t="s">
        <v>26</v>
      </c>
      <c r="E400" s="119">
        <v>176</v>
      </c>
      <c r="F400" s="119">
        <v>176</v>
      </c>
      <c r="G400" s="118">
        <v>176</v>
      </c>
    </row>
    <row r="401" spans="1:7" ht="13.5" thickBot="1" x14ac:dyDescent="0.25">
      <c r="A401" s="123"/>
      <c r="B401" s="123"/>
      <c r="C401" s="123"/>
      <c r="D401" s="123"/>
      <c r="E401" s="132"/>
      <c r="F401" s="132"/>
      <c r="G401" s="132"/>
    </row>
    <row r="402" spans="1:7" s="120" customFormat="1" ht="79.5" customHeight="1" thickBot="1" x14ac:dyDescent="0.25">
      <c r="A402" s="131" t="s">
        <v>113</v>
      </c>
      <c r="B402" s="131" t="s">
        <v>16</v>
      </c>
      <c r="C402" s="131" t="s">
        <v>73</v>
      </c>
      <c r="D402" s="131" t="s">
        <v>24</v>
      </c>
      <c r="E402" s="119">
        <v>324</v>
      </c>
      <c r="F402" s="119">
        <v>324</v>
      </c>
      <c r="G402" s="119">
        <v>324</v>
      </c>
    </row>
    <row r="403" spans="1:7" s="120" customFormat="1" ht="60" customHeight="1" thickBot="1" x14ac:dyDescent="0.25">
      <c r="A403" s="131" t="s">
        <v>113</v>
      </c>
      <c r="B403" s="131" t="s">
        <v>16</v>
      </c>
      <c r="C403" s="131" t="s">
        <v>23</v>
      </c>
      <c r="D403" s="131" t="s">
        <v>24</v>
      </c>
      <c r="E403" s="119">
        <v>1000</v>
      </c>
      <c r="F403" s="119">
        <v>1000</v>
      </c>
      <c r="G403" s="119">
        <v>1000</v>
      </c>
    </row>
    <row r="404" spans="1:7" ht="13.5" thickBot="1" x14ac:dyDescent="0.25">
      <c r="A404" s="123"/>
      <c r="B404" s="123"/>
      <c r="C404" s="123"/>
      <c r="D404" s="123"/>
      <c r="E404" s="132"/>
      <c r="F404" s="132"/>
      <c r="G404" s="132"/>
    </row>
    <row r="405" spans="1:7" s="120" customFormat="1" ht="85.5" customHeight="1" thickBot="1" x14ac:dyDescent="0.25">
      <c r="A405" s="131" t="s">
        <v>114</v>
      </c>
      <c r="B405" s="131" t="s">
        <v>16</v>
      </c>
      <c r="C405" s="131" t="s">
        <v>73</v>
      </c>
      <c r="D405" s="131" t="s">
        <v>24</v>
      </c>
      <c r="E405" s="119">
        <v>1373</v>
      </c>
      <c r="F405" s="119">
        <v>1373</v>
      </c>
      <c r="G405" s="119">
        <v>1373</v>
      </c>
    </row>
    <row r="406" spans="1:7" s="120" customFormat="1" ht="60" customHeight="1" thickBot="1" x14ac:dyDescent="0.25">
      <c r="A406" s="131" t="s">
        <v>114</v>
      </c>
      <c r="B406" s="131" t="s">
        <v>16</v>
      </c>
      <c r="C406" s="131" t="s">
        <v>23</v>
      </c>
      <c r="D406" s="131" t="s">
        <v>24</v>
      </c>
      <c r="E406" s="119">
        <v>1373</v>
      </c>
      <c r="F406" s="119">
        <v>1373</v>
      </c>
      <c r="G406" s="119">
        <v>1373</v>
      </c>
    </row>
    <row r="407" spans="1:7" ht="13.5" thickBot="1" x14ac:dyDescent="0.25">
      <c r="A407" s="123"/>
      <c r="B407" s="123"/>
      <c r="C407" s="123"/>
      <c r="D407" s="123"/>
      <c r="E407" s="132"/>
      <c r="F407" s="132"/>
      <c r="G407" s="132"/>
    </row>
    <row r="408" spans="1:7" s="120" customFormat="1" ht="60" customHeight="1" thickBot="1" x14ac:dyDescent="0.25">
      <c r="A408" s="131" t="s">
        <v>115</v>
      </c>
      <c r="B408" s="131" t="s">
        <v>16</v>
      </c>
      <c r="C408" s="131" t="s">
        <v>23</v>
      </c>
      <c r="D408" s="131" t="s">
        <v>24</v>
      </c>
      <c r="E408" s="119">
        <v>326</v>
      </c>
      <c r="F408" s="119">
        <v>326</v>
      </c>
      <c r="G408" s="119">
        <v>326</v>
      </c>
    </row>
    <row r="409" spans="1:7" s="120" customFormat="1" ht="90" customHeight="1" thickBot="1" x14ac:dyDescent="0.25">
      <c r="A409" s="131" t="s">
        <v>115</v>
      </c>
      <c r="B409" s="131" t="s">
        <v>16</v>
      </c>
      <c r="C409" s="131" t="s">
        <v>73</v>
      </c>
      <c r="D409" s="131" t="s">
        <v>24</v>
      </c>
      <c r="E409" s="119">
        <v>326</v>
      </c>
      <c r="F409" s="119">
        <v>326</v>
      </c>
      <c r="G409" s="119">
        <v>326</v>
      </c>
    </row>
    <row r="410" spans="1:7" ht="13.5" thickBot="1" x14ac:dyDescent="0.25">
      <c r="A410" s="123"/>
      <c r="B410" s="123"/>
      <c r="C410" s="123"/>
      <c r="D410" s="123"/>
      <c r="E410" s="132"/>
      <c r="F410" s="132"/>
      <c r="G410" s="132"/>
    </row>
    <row r="411" spans="1:7" ht="90" customHeight="1" thickBot="1" x14ac:dyDescent="0.25">
      <c r="A411" s="131" t="s">
        <v>116</v>
      </c>
      <c r="B411" s="131" t="s">
        <v>16</v>
      </c>
      <c r="C411" s="131" t="s">
        <v>73</v>
      </c>
      <c r="D411" s="131" t="s">
        <v>24</v>
      </c>
      <c r="E411" s="119">
        <v>641</v>
      </c>
      <c r="F411" s="119">
        <v>641</v>
      </c>
      <c r="G411" s="119">
        <v>641</v>
      </c>
    </row>
    <row r="412" spans="1:7" ht="60" customHeight="1" thickBot="1" x14ac:dyDescent="0.25">
      <c r="A412" s="131" t="s">
        <v>116</v>
      </c>
      <c r="B412" s="131" t="s">
        <v>16</v>
      </c>
      <c r="C412" s="131" t="s">
        <v>23</v>
      </c>
      <c r="D412" s="131" t="s">
        <v>24</v>
      </c>
      <c r="E412" s="119">
        <v>3106</v>
      </c>
      <c r="F412" s="119">
        <v>3106</v>
      </c>
      <c r="G412" s="119">
        <v>3106</v>
      </c>
    </row>
    <row r="413" spans="1:7" ht="13.5" thickBot="1" x14ac:dyDescent="0.25">
      <c r="A413" s="123"/>
      <c r="B413" s="123"/>
      <c r="C413" s="123"/>
      <c r="D413" s="123"/>
      <c r="E413" s="132"/>
      <c r="F413" s="132"/>
      <c r="G413" s="132"/>
    </row>
    <row r="414" spans="1:7" ht="60" customHeight="1" thickBot="1" x14ac:dyDescent="0.25">
      <c r="A414" s="131" t="s">
        <v>117</v>
      </c>
      <c r="B414" s="131" t="s">
        <v>29</v>
      </c>
      <c r="C414" s="131" t="s">
        <v>70</v>
      </c>
      <c r="D414" s="131" t="s">
        <v>71</v>
      </c>
      <c r="E414" s="119">
        <v>600</v>
      </c>
      <c r="F414" s="119">
        <v>600</v>
      </c>
      <c r="G414" s="118">
        <v>600</v>
      </c>
    </row>
    <row r="415" spans="1:7" ht="13.5" thickBot="1" x14ac:dyDescent="0.25">
      <c r="A415" s="123"/>
      <c r="B415" s="123"/>
      <c r="C415" s="123"/>
      <c r="D415" s="123"/>
      <c r="E415" s="132"/>
      <c r="F415" s="132"/>
      <c r="G415" s="132"/>
    </row>
    <row r="416" spans="1:7" ht="60" customHeight="1" thickBot="1" x14ac:dyDescent="0.25">
      <c r="A416" s="131" t="s">
        <v>118</v>
      </c>
      <c r="B416" s="131" t="s">
        <v>29</v>
      </c>
      <c r="C416" s="131" t="s">
        <v>70</v>
      </c>
      <c r="D416" s="131" t="s">
        <v>71</v>
      </c>
      <c r="E416" s="119">
        <v>3000</v>
      </c>
      <c r="F416" s="119">
        <v>3000</v>
      </c>
      <c r="G416" s="118">
        <v>3000</v>
      </c>
    </row>
    <row r="417" spans="1:7" ht="13.5" thickBot="1" x14ac:dyDescent="0.25">
      <c r="A417" s="123"/>
      <c r="B417" s="123"/>
      <c r="C417" s="123"/>
      <c r="D417" s="123"/>
      <c r="E417" s="132"/>
      <c r="F417" s="132"/>
      <c r="G417" s="132"/>
    </row>
    <row r="418" spans="1:7" ht="60" customHeight="1" thickBot="1" x14ac:dyDescent="0.25">
      <c r="A418" s="131" t="s">
        <v>119</v>
      </c>
      <c r="B418" s="131" t="s">
        <v>29</v>
      </c>
      <c r="C418" s="131" t="s">
        <v>70</v>
      </c>
      <c r="D418" s="131" t="s">
        <v>71</v>
      </c>
      <c r="E418" s="119">
        <v>722</v>
      </c>
      <c r="F418" s="119">
        <v>722</v>
      </c>
      <c r="G418" s="118">
        <v>722</v>
      </c>
    </row>
    <row r="419" spans="1:7" ht="13.5" thickBot="1" x14ac:dyDescent="0.25">
      <c r="A419" s="123"/>
      <c r="B419" s="123"/>
      <c r="C419" s="123"/>
      <c r="D419" s="123"/>
      <c r="E419" s="132"/>
      <c r="F419" s="132"/>
      <c r="G419" s="132"/>
    </row>
    <row r="420" spans="1:7" ht="60" customHeight="1" thickBot="1" x14ac:dyDescent="0.25">
      <c r="A420" s="131" t="s">
        <v>120</v>
      </c>
      <c r="B420" s="131" t="s">
        <v>29</v>
      </c>
      <c r="C420" s="131" t="s">
        <v>70</v>
      </c>
      <c r="D420" s="131" t="s">
        <v>71</v>
      </c>
      <c r="E420" s="119">
        <v>525</v>
      </c>
      <c r="F420" s="119">
        <v>525</v>
      </c>
      <c r="G420" s="118">
        <v>525</v>
      </c>
    </row>
    <row r="421" spans="1:7" ht="13.5" thickBot="1" x14ac:dyDescent="0.25">
      <c r="A421" s="123"/>
      <c r="B421" s="123"/>
      <c r="C421" s="123"/>
      <c r="D421" s="123"/>
      <c r="E421" s="132"/>
      <c r="F421" s="132"/>
      <c r="G421" s="132"/>
    </row>
    <row r="422" spans="1:7" ht="54.95" customHeight="1" thickBot="1" x14ac:dyDescent="0.25">
      <c r="A422" s="133" t="s">
        <v>35</v>
      </c>
      <c r="B422" s="122" t="s">
        <v>16</v>
      </c>
      <c r="C422" s="122" t="s">
        <v>17</v>
      </c>
      <c r="D422" s="122" t="s">
        <v>18</v>
      </c>
      <c r="E422" s="118">
        <v>200</v>
      </c>
      <c r="F422" s="118">
        <v>200</v>
      </c>
      <c r="G422" s="118">
        <v>200</v>
      </c>
    </row>
    <row r="423" spans="1:7" ht="54.95" customHeight="1" thickBot="1" x14ac:dyDescent="0.25">
      <c r="A423" s="133" t="s">
        <v>35</v>
      </c>
      <c r="B423" s="122" t="s">
        <v>16</v>
      </c>
      <c r="C423" s="122" t="s">
        <v>21</v>
      </c>
      <c r="D423" s="122" t="s">
        <v>18</v>
      </c>
      <c r="E423" s="118">
        <v>140</v>
      </c>
      <c r="F423" s="118">
        <v>140</v>
      </c>
      <c r="G423" s="118">
        <v>140</v>
      </c>
    </row>
    <row r="424" spans="1:7" ht="54.95" customHeight="1" thickBot="1" x14ac:dyDescent="0.25">
      <c r="A424" s="133" t="s">
        <v>35</v>
      </c>
      <c r="B424" s="122" t="s">
        <v>16</v>
      </c>
      <c r="C424" s="122" t="s">
        <v>50</v>
      </c>
      <c r="D424" s="122" t="s">
        <v>18</v>
      </c>
      <c r="E424" s="118">
        <v>2829</v>
      </c>
      <c r="F424" s="118">
        <v>2829</v>
      </c>
      <c r="G424" s="118">
        <v>2829</v>
      </c>
    </row>
    <row r="425" spans="1:7" ht="54.95" customHeight="1" thickBot="1" x14ac:dyDescent="0.25">
      <c r="A425" s="133" t="s">
        <v>35</v>
      </c>
      <c r="B425" s="122" t="s">
        <v>16</v>
      </c>
      <c r="C425" s="122" t="s">
        <v>47</v>
      </c>
      <c r="D425" s="122" t="s">
        <v>22</v>
      </c>
      <c r="E425" s="118">
        <v>12884</v>
      </c>
      <c r="F425" s="118">
        <v>12884</v>
      </c>
      <c r="G425" s="118">
        <v>12884</v>
      </c>
    </row>
    <row r="426" spans="1:7" ht="54.95" customHeight="1" thickBot="1" x14ac:dyDescent="0.25">
      <c r="A426" s="133" t="s">
        <v>35</v>
      </c>
      <c r="B426" s="122" t="s">
        <v>29</v>
      </c>
      <c r="C426" s="122" t="s">
        <v>30</v>
      </c>
      <c r="D426" s="122" t="s">
        <v>31</v>
      </c>
      <c r="E426" s="118">
        <v>9077</v>
      </c>
      <c r="F426" s="118">
        <v>9077</v>
      </c>
      <c r="G426" s="118">
        <v>9077</v>
      </c>
    </row>
    <row r="427" spans="1:7" ht="13.5" thickBot="1" x14ac:dyDescent="0.25">
      <c r="A427" s="123"/>
      <c r="B427" s="123"/>
      <c r="C427" s="123"/>
      <c r="D427" s="123"/>
      <c r="E427" s="121"/>
      <c r="F427" s="121"/>
      <c r="G427" s="121"/>
    </row>
    <row r="428" spans="1:7" ht="54.95" customHeight="1" thickBot="1" x14ac:dyDescent="0.25">
      <c r="A428" s="133" t="s">
        <v>36</v>
      </c>
      <c r="B428" s="122" t="s">
        <v>16</v>
      </c>
      <c r="C428" s="122" t="s">
        <v>17</v>
      </c>
      <c r="D428" s="122" t="s">
        <v>18</v>
      </c>
      <c r="E428" s="118">
        <v>4100</v>
      </c>
      <c r="F428" s="118">
        <v>4100</v>
      </c>
      <c r="G428" s="118">
        <v>4100</v>
      </c>
    </row>
    <row r="429" spans="1:7" ht="54.95" customHeight="1" thickBot="1" x14ac:dyDescent="0.25">
      <c r="A429" s="133" t="s">
        <v>36</v>
      </c>
      <c r="B429" s="122" t="s">
        <v>16</v>
      </c>
      <c r="C429" s="122" t="s">
        <v>21</v>
      </c>
      <c r="D429" s="122" t="s">
        <v>18</v>
      </c>
      <c r="E429" s="118">
        <v>10353</v>
      </c>
      <c r="F429" s="118">
        <v>10353</v>
      </c>
      <c r="G429" s="118">
        <v>10353</v>
      </c>
    </row>
    <row r="430" spans="1:7" ht="54.95" customHeight="1" thickBot="1" x14ac:dyDescent="0.25">
      <c r="A430" s="133" t="s">
        <v>36</v>
      </c>
      <c r="B430" s="122" t="s">
        <v>16</v>
      </c>
      <c r="C430" s="122" t="s">
        <v>50</v>
      </c>
      <c r="D430" s="122" t="s">
        <v>18</v>
      </c>
      <c r="E430" s="118">
        <v>4120</v>
      </c>
      <c r="F430" s="118">
        <v>4120</v>
      </c>
      <c r="G430" s="118">
        <v>4120</v>
      </c>
    </row>
    <row r="431" spans="1:7" ht="13.5" thickBot="1" x14ac:dyDescent="0.25">
      <c r="A431" s="123"/>
      <c r="B431" s="123"/>
      <c r="C431" s="123"/>
      <c r="D431" s="123"/>
      <c r="E431" s="121"/>
      <c r="F431" s="121"/>
      <c r="G431" s="121"/>
    </row>
    <row r="432" spans="1:7" ht="54.95" customHeight="1" thickBot="1" x14ac:dyDescent="0.25">
      <c r="A432" s="133" t="s">
        <v>37</v>
      </c>
      <c r="B432" s="122" t="s">
        <v>16</v>
      </c>
      <c r="C432" s="122" t="s">
        <v>17</v>
      </c>
      <c r="D432" s="122" t="s">
        <v>18</v>
      </c>
      <c r="E432" s="118">
        <v>1866</v>
      </c>
      <c r="F432" s="118">
        <v>1866</v>
      </c>
      <c r="G432" s="118">
        <v>1866</v>
      </c>
    </row>
    <row r="433" spans="1:7" ht="54.95" customHeight="1" thickBot="1" x14ac:dyDescent="0.25">
      <c r="A433" s="133" t="s">
        <v>37</v>
      </c>
      <c r="B433" s="122" t="s">
        <v>16</v>
      </c>
      <c r="C433" s="122" t="s">
        <v>50</v>
      </c>
      <c r="D433" s="122" t="s">
        <v>18</v>
      </c>
      <c r="E433" s="118">
        <v>1800</v>
      </c>
      <c r="F433" s="118">
        <v>1800</v>
      </c>
      <c r="G433" s="118">
        <v>1800</v>
      </c>
    </row>
    <row r="434" spans="1:7" ht="54.95" customHeight="1" thickBot="1" x14ac:dyDescent="0.25">
      <c r="A434" s="133" t="s">
        <v>37</v>
      </c>
      <c r="B434" s="122" t="s">
        <v>16</v>
      </c>
      <c r="C434" s="122" t="s">
        <v>48</v>
      </c>
      <c r="D434" s="122" t="s">
        <v>22</v>
      </c>
      <c r="E434" s="118">
        <v>400</v>
      </c>
      <c r="F434" s="118">
        <v>400</v>
      </c>
      <c r="G434" s="118">
        <v>400</v>
      </c>
    </row>
    <row r="435" spans="1:7" ht="54.95" customHeight="1" thickBot="1" x14ac:dyDescent="0.25">
      <c r="A435" s="133" t="s">
        <v>37</v>
      </c>
      <c r="B435" s="122" t="s">
        <v>16</v>
      </c>
      <c r="C435" s="122" t="s">
        <v>23</v>
      </c>
      <c r="D435" s="122" t="s">
        <v>24</v>
      </c>
      <c r="E435" s="118">
        <v>112</v>
      </c>
      <c r="F435" s="118">
        <v>112</v>
      </c>
      <c r="G435" s="118">
        <v>112</v>
      </c>
    </row>
    <row r="436" spans="1:7" ht="54.95" customHeight="1" thickBot="1" x14ac:dyDescent="0.25">
      <c r="A436" s="133" t="s">
        <v>37</v>
      </c>
      <c r="B436" s="122" t="s">
        <v>16</v>
      </c>
      <c r="C436" s="122" t="s">
        <v>27</v>
      </c>
      <c r="D436" s="122" t="s">
        <v>28</v>
      </c>
      <c r="E436" s="118">
        <v>15</v>
      </c>
      <c r="F436" s="118">
        <v>15</v>
      </c>
      <c r="G436" s="118">
        <v>15</v>
      </c>
    </row>
    <row r="437" spans="1:7" ht="54.95" customHeight="1" thickBot="1" x14ac:dyDescent="0.25">
      <c r="A437" s="133" t="s">
        <v>37</v>
      </c>
      <c r="B437" s="122" t="s">
        <v>29</v>
      </c>
      <c r="C437" s="122" t="s">
        <v>30</v>
      </c>
      <c r="D437" s="122" t="s">
        <v>31</v>
      </c>
      <c r="E437" s="118">
        <v>599</v>
      </c>
      <c r="F437" s="118">
        <v>599</v>
      </c>
      <c r="G437" s="118">
        <v>599</v>
      </c>
    </row>
    <row r="438" spans="1:7" ht="13.5" thickBot="1" x14ac:dyDescent="0.25">
      <c r="A438" s="123"/>
      <c r="B438" s="123"/>
      <c r="C438" s="123"/>
      <c r="D438" s="123"/>
      <c r="E438" s="121"/>
      <c r="F438" s="121"/>
      <c r="G438" s="121"/>
    </row>
    <row r="439" spans="1:7" ht="54.95" customHeight="1" thickBot="1" x14ac:dyDescent="0.25">
      <c r="A439" s="133" t="s">
        <v>38</v>
      </c>
      <c r="B439" s="122" t="s">
        <v>16</v>
      </c>
      <c r="C439" s="122" t="s">
        <v>17</v>
      </c>
      <c r="D439" s="122" t="s">
        <v>18</v>
      </c>
      <c r="E439" s="118">
        <v>720</v>
      </c>
      <c r="F439" s="118">
        <v>720</v>
      </c>
      <c r="G439" s="118">
        <v>720</v>
      </c>
    </row>
    <row r="440" spans="1:7" ht="54.95" customHeight="1" thickBot="1" x14ac:dyDescent="0.25">
      <c r="A440" s="133" t="s">
        <v>38</v>
      </c>
      <c r="B440" s="122" t="s">
        <v>16</v>
      </c>
      <c r="C440" s="122" t="s">
        <v>50</v>
      </c>
      <c r="D440" s="122" t="s">
        <v>18</v>
      </c>
      <c r="E440" s="118">
        <v>8757</v>
      </c>
      <c r="F440" s="118">
        <v>8757</v>
      </c>
      <c r="G440" s="118">
        <v>8757</v>
      </c>
    </row>
    <row r="441" spans="1:7" ht="54.95" customHeight="1" thickBot="1" x14ac:dyDescent="0.25">
      <c r="A441" s="133" t="s">
        <v>38</v>
      </c>
      <c r="B441" s="122" t="s">
        <v>16</v>
      </c>
      <c r="C441" s="122" t="s">
        <v>48</v>
      </c>
      <c r="D441" s="122" t="s">
        <v>22</v>
      </c>
      <c r="E441" s="118">
        <v>1551</v>
      </c>
      <c r="F441" s="118">
        <v>1551</v>
      </c>
      <c r="G441" s="118">
        <v>1551</v>
      </c>
    </row>
    <row r="442" spans="1:7" ht="54.95" customHeight="1" thickBot="1" x14ac:dyDescent="0.25">
      <c r="A442" s="133" t="s">
        <v>38</v>
      </c>
      <c r="B442" s="122" t="s">
        <v>16</v>
      </c>
      <c r="C442" s="122" t="s">
        <v>49</v>
      </c>
      <c r="D442" s="122" t="s">
        <v>22</v>
      </c>
      <c r="E442" s="118">
        <v>461</v>
      </c>
      <c r="F442" s="118">
        <v>461</v>
      </c>
      <c r="G442" s="118">
        <v>461</v>
      </c>
    </row>
    <row r="443" spans="1:7" ht="54.95" customHeight="1" thickBot="1" x14ac:dyDescent="0.25">
      <c r="A443" s="133" t="s">
        <v>38</v>
      </c>
      <c r="B443" s="122" t="s">
        <v>29</v>
      </c>
      <c r="C443" s="122" t="s">
        <v>30</v>
      </c>
      <c r="D443" s="122" t="s">
        <v>31</v>
      </c>
      <c r="E443" s="118">
        <v>1499</v>
      </c>
      <c r="F443" s="118">
        <v>1499</v>
      </c>
      <c r="G443" s="118">
        <v>1499</v>
      </c>
    </row>
    <row r="444" spans="1:7" ht="13.5" thickBot="1" x14ac:dyDescent="0.25">
      <c r="A444" s="123"/>
      <c r="B444" s="123"/>
      <c r="C444" s="123"/>
      <c r="D444" s="123"/>
      <c r="E444" s="121"/>
      <c r="F444" s="121"/>
      <c r="G444" s="121"/>
    </row>
    <row r="445" spans="1:7" ht="54.95" customHeight="1" thickBot="1" x14ac:dyDescent="0.25">
      <c r="A445" s="133" t="s">
        <v>39</v>
      </c>
      <c r="B445" s="122" t="s">
        <v>16</v>
      </c>
      <c r="C445" s="122" t="s">
        <v>17</v>
      </c>
      <c r="D445" s="122" t="s">
        <v>18</v>
      </c>
      <c r="E445" s="118">
        <v>500</v>
      </c>
      <c r="F445" s="118">
        <v>500</v>
      </c>
      <c r="G445" s="118">
        <v>500</v>
      </c>
    </row>
    <row r="446" spans="1:7" ht="54.95" customHeight="1" thickBot="1" x14ac:dyDescent="0.25">
      <c r="A446" s="133" t="s">
        <v>39</v>
      </c>
      <c r="B446" s="122" t="s">
        <v>16</v>
      </c>
      <c r="C446" s="122" t="s">
        <v>19</v>
      </c>
      <c r="D446" s="122" t="s">
        <v>20</v>
      </c>
      <c r="E446" s="118">
        <v>3200</v>
      </c>
      <c r="F446" s="118">
        <v>3200</v>
      </c>
      <c r="G446" s="118">
        <v>3200</v>
      </c>
    </row>
    <row r="447" spans="1:7" ht="54.95" customHeight="1" thickBot="1" x14ac:dyDescent="0.25">
      <c r="A447" s="133" t="s">
        <v>39</v>
      </c>
      <c r="B447" s="122" t="s">
        <v>16</v>
      </c>
      <c r="C447" s="122" t="s">
        <v>21</v>
      </c>
      <c r="D447" s="122" t="s">
        <v>18</v>
      </c>
      <c r="E447" s="118">
        <v>300</v>
      </c>
      <c r="F447" s="118">
        <v>300</v>
      </c>
      <c r="G447" s="118">
        <v>300</v>
      </c>
    </row>
    <row r="448" spans="1:7" ht="54.95" customHeight="1" thickBot="1" x14ac:dyDescent="0.25">
      <c r="A448" s="133" t="s">
        <v>39</v>
      </c>
      <c r="B448" s="122" t="s">
        <v>16</v>
      </c>
      <c r="C448" s="122" t="s">
        <v>50</v>
      </c>
      <c r="D448" s="122" t="s">
        <v>18</v>
      </c>
      <c r="E448" s="118">
        <v>9253</v>
      </c>
      <c r="F448" s="118">
        <v>9253</v>
      </c>
      <c r="G448" s="118">
        <v>9253</v>
      </c>
    </row>
    <row r="449" spans="1:7" ht="54.95" customHeight="1" thickBot="1" x14ac:dyDescent="0.25">
      <c r="A449" s="133" t="s">
        <v>39</v>
      </c>
      <c r="B449" s="122" t="s">
        <v>16</v>
      </c>
      <c r="C449" s="122" t="s">
        <v>51</v>
      </c>
      <c r="D449" s="122" t="s">
        <v>22</v>
      </c>
      <c r="E449" s="118">
        <v>293</v>
      </c>
      <c r="F449" s="118">
        <v>293</v>
      </c>
      <c r="G449" s="118">
        <v>293</v>
      </c>
    </row>
    <row r="450" spans="1:7" ht="54.95" customHeight="1" thickBot="1" x14ac:dyDescent="0.25">
      <c r="A450" s="133" t="s">
        <v>39</v>
      </c>
      <c r="B450" s="122" t="s">
        <v>16</v>
      </c>
      <c r="C450" s="122" t="s">
        <v>52</v>
      </c>
      <c r="D450" s="122" t="s">
        <v>22</v>
      </c>
      <c r="E450" s="118">
        <v>1087</v>
      </c>
      <c r="F450" s="118">
        <v>1087</v>
      </c>
      <c r="G450" s="118">
        <v>1087</v>
      </c>
    </row>
    <row r="451" spans="1:7" ht="54.95" customHeight="1" thickBot="1" x14ac:dyDescent="0.25">
      <c r="A451" s="133" t="s">
        <v>39</v>
      </c>
      <c r="B451" s="122" t="s">
        <v>16</v>
      </c>
      <c r="C451" s="122" t="s">
        <v>48</v>
      </c>
      <c r="D451" s="122" t="s">
        <v>22</v>
      </c>
      <c r="E451" s="118">
        <v>3727</v>
      </c>
      <c r="F451" s="118">
        <v>3727</v>
      </c>
      <c r="G451" s="118">
        <v>3727</v>
      </c>
    </row>
    <row r="452" spans="1:7" ht="54.95" customHeight="1" thickBot="1" x14ac:dyDescent="0.25">
      <c r="A452" s="133" t="s">
        <v>39</v>
      </c>
      <c r="B452" s="122" t="s">
        <v>16</v>
      </c>
      <c r="C452" s="122" t="s">
        <v>47</v>
      </c>
      <c r="D452" s="122" t="s">
        <v>22</v>
      </c>
      <c r="E452" s="118">
        <v>672</v>
      </c>
      <c r="F452" s="118">
        <v>672</v>
      </c>
      <c r="G452" s="118">
        <v>672</v>
      </c>
    </row>
    <row r="453" spans="1:7" ht="54.95" customHeight="1" thickBot="1" x14ac:dyDescent="0.25">
      <c r="A453" s="133" t="s">
        <v>39</v>
      </c>
      <c r="B453" s="122" t="s">
        <v>16</v>
      </c>
      <c r="C453" s="122" t="s">
        <v>49</v>
      </c>
      <c r="D453" s="122" t="s">
        <v>22</v>
      </c>
      <c r="E453" s="118">
        <v>2933</v>
      </c>
      <c r="F453" s="118">
        <v>2933</v>
      </c>
      <c r="G453" s="118">
        <v>2933</v>
      </c>
    </row>
    <row r="454" spans="1:7" ht="54.95" customHeight="1" thickBot="1" x14ac:dyDescent="0.25">
      <c r="A454" s="133" t="s">
        <v>39</v>
      </c>
      <c r="B454" s="122" t="s">
        <v>29</v>
      </c>
      <c r="C454" s="122" t="s">
        <v>30</v>
      </c>
      <c r="D454" s="122" t="s">
        <v>31</v>
      </c>
      <c r="E454" s="118">
        <v>112</v>
      </c>
      <c r="F454" s="118">
        <v>112</v>
      </c>
      <c r="G454" s="118">
        <v>112</v>
      </c>
    </row>
    <row r="455" spans="1:7" ht="54.95" customHeight="1" thickBot="1" x14ac:dyDescent="0.25">
      <c r="A455" s="133" t="s">
        <v>39</v>
      </c>
      <c r="B455" s="122" t="s">
        <v>29</v>
      </c>
      <c r="C455" s="122" t="s">
        <v>32</v>
      </c>
      <c r="D455" s="122" t="s">
        <v>33</v>
      </c>
      <c r="E455" s="118">
        <v>1</v>
      </c>
      <c r="F455" s="118">
        <v>1</v>
      </c>
      <c r="G455" s="118">
        <v>1</v>
      </c>
    </row>
    <row r="456" spans="1:7" ht="13.5" thickBot="1" x14ac:dyDescent="0.25">
      <c r="A456" s="123"/>
      <c r="B456" s="123"/>
      <c r="C456" s="123"/>
      <c r="D456" s="123"/>
      <c r="E456" s="121"/>
      <c r="F456" s="121"/>
      <c r="G456" s="121"/>
    </row>
    <row r="457" spans="1:7" ht="54.95" customHeight="1" thickBot="1" x14ac:dyDescent="0.25">
      <c r="A457" s="133" t="s">
        <v>40</v>
      </c>
      <c r="B457" s="122" t="s">
        <v>16</v>
      </c>
      <c r="C457" s="122" t="s">
        <v>21</v>
      </c>
      <c r="D457" s="122" t="s">
        <v>18</v>
      </c>
      <c r="E457" s="118">
        <v>2340</v>
      </c>
      <c r="F457" s="118">
        <v>2340</v>
      </c>
      <c r="G457" s="118">
        <v>2340</v>
      </c>
    </row>
    <row r="458" spans="1:7" ht="54.95" customHeight="1" thickBot="1" x14ac:dyDescent="0.25">
      <c r="A458" s="133" t="s">
        <v>40</v>
      </c>
      <c r="B458" s="122" t="s">
        <v>16</v>
      </c>
      <c r="C458" s="122" t="s">
        <v>50</v>
      </c>
      <c r="D458" s="122" t="s">
        <v>18</v>
      </c>
      <c r="E458" s="118">
        <v>17100</v>
      </c>
      <c r="F458" s="118">
        <v>17100</v>
      </c>
      <c r="G458" s="118">
        <v>17100</v>
      </c>
    </row>
    <row r="459" spans="1:7" ht="54.95" customHeight="1" thickBot="1" x14ac:dyDescent="0.25">
      <c r="A459" s="133" t="s">
        <v>40</v>
      </c>
      <c r="B459" s="122" t="s">
        <v>16</v>
      </c>
      <c r="C459" s="122" t="s">
        <v>23</v>
      </c>
      <c r="D459" s="122" t="s">
        <v>24</v>
      </c>
      <c r="E459" s="118">
        <v>347</v>
      </c>
      <c r="F459" s="118">
        <v>347</v>
      </c>
      <c r="G459" s="118">
        <v>347</v>
      </c>
    </row>
    <row r="460" spans="1:7" ht="54.95" customHeight="1" thickBot="1" x14ac:dyDescent="0.25">
      <c r="A460" s="133" t="s">
        <v>40</v>
      </c>
      <c r="B460" s="122" t="s">
        <v>29</v>
      </c>
      <c r="C460" s="122" t="s">
        <v>30</v>
      </c>
      <c r="D460" s="122" t="s">
        <v>31</v>
      </c>
      <c r="E460" s="118">
        <v>1250</v>
      </c>
      <c r="F460" s="118">
        <v>1250</v>
      </c>
      <c r="G460" s="118">
        <v>1250</v>
      </c>
    </row>
    <row r="461" spans="1:7" ht="13.5" thickBot="1" x14ac:dyDescent="0.25">
      <c r="A461" s="123"/>
      <c r="B461" s="123"/>
      <c r="C461" s="123"/>
      <c r="D461" s="123"/>
      <c r="E461" s="121"/>
      <c r="F461" s="121"/>
      <c r="G461" s="121"/>
    </row>
    <row r="462" spans="1:7" ht="54.95" customHeight="1" thickBot="1" x14ac:dyDescent="0.25">
      <c r="A462" s="133" t="s">
        <v>41</v>
      </c>
      <c r="B462" s="122" t="s">
        <v>16</v>
      </c>
      <c r="C462" s="122" t="s">
        <v>17</v>
      </c>
      <c r="D462" s="122" t="s">
        <v>18</v>
      </c>
      <c r="E462" s="118">
        <v>2551</v>
      </c>
      <c r="F462" s="118">
        <v>2551</v>
      </c>
      <c r="G462" s="118">
        <v>2551</v>
      </c>
    </row>
    <row r="463" spans="1:7" ht="54.95" customHeight="1" thickBot="1" x14ac:dyDescent="0.25">
      <c r="A463" s="133" t="s">
        <v>41</v>
      </c>
      <c r="B463" s="122" t="s">
        <v>16</v>
      </c>
      <c r="C463" s="122" t="s">
        <v>21</v>
      </c>
      <c r="D463" s="122" t="s">
        <v>18</v>
      </c>
      <c r="E463" s="118">
        <v>600</v>
      </c>
      <c r="F463" s="118">
        <v>600</v>
      </c>
      <c r="G463" s="118">
        <v>600</v>
      </c>
    </row>
    <row r="464" spans="1:7" ht="54.95" customHeight="1" thickBot="1" x14ac:dyDescent="0.25">
      <c r="A464" s="133" t="s">
        <v>41</v>
      </c>
      <c r="B464" s="122" t="s">
        <v>16</v>
      </c>
      <c r="C464" s="122" t="s">
        <v>50</v>
      </c>
      <c r="D464" s="122" t="s">
        <v>18</v>
      </c>
      <c r="E464" s="118">
        <v>7225</v>
      </c>
      <c r="F464" s="118">
        <v>7225</v>
      </c>
      <c r="G464" s="118">
        <v>7225</v>
      </c>
    </row>
    <row r="465" spans="1:7" ht="54.95" customHeight="1" thickBot="1" x14ac:dyDescent="0.25">
      <c r="A465" s="133" t="s">
        <v>41</v>
      </c>
      <c r="B465" s="122" t="s">
        <v>29</v>
      </c>
      <c r="C465" s="122" t="s">
        <v>30</v>
      </c>
      <c r="D465" s="122" t="s">
        <v>31</v>
      </c>
      <c r="E465" s="118">
        <v>2244</v>
      </c>
      <c r="F465" s="118">
        <v>2244</v>
      </c>
      <c r="G465" s="118">
        <v>2244</v>
      </c>
    </row>
    <row r="466" spans="1:7" ht="13.5" thickBot="1" x14ac:dyDescent="0.25">
      <c r="A466" s="123"/>
      <c r="B466" s="123"/>
      <c r="C466" s="123"/>
      <c r="D466" s="123"/>
      <c r="E466" s="121"/>
      <c r="F466" s="121"/>
      <c r="G466" s="121"/>
    </row>
    <row r="467" spans="1:7" ht="54.95" customHeight="1" thickBot="1" x14ac:dyDescent="0.25">
      <c r="A467" s="133" t="s">
        <v>42</v>
      </c>
      <c r="B467" s="122" t="s">
        <v>16</v>
      </c>
      <c r="C467" s="122" t="s">
        <v>17</v>
      </c>
      <c r="D467" s="122" t="s">
        <v>18</v>
      </c>
      <c r="E467" s="118">
        <v>750</v>
      </c>
      <c r="F467" s="118">
        <v>750</v>
      </c>
      <c r="G467" s="118">
        <v>750</v>
      </c>
    </row>
    <row r="468" spans="1:7" ht="54.95" customHeight="1" thickBot="1" x14ac:dyDescent="0.25">
      <c r="A468" s="133" t="s">
        <v>42</v>
      </c>
      <c r="B468" s="122" t="s">
        <v>16</v>
      </c>
      <c r="C468" s="122" t="s">
        <v>21</v>
      </c>
      <c r="D468" s="122" t="s">
        <v>18</v>
      </c>
      <c r="E468" s="118">
        <v>2000</v>
      </c>
      <c r="F468" s="118">
        <v>2000</v>
      </c>
      <c r="G468" s="118">
        <v>2000</v>
      </c>
    </row>
    <row r="469" spans="1:7" ht="54.95" customHeight="1" thickBot="1" x14ac:dyDescent="0.25">
      <c r="A469" s="133" t="s">
        <v>42</v>
      </c>
      <c r="B469" s="122" t="s">
        <v>16</v>
      </c>
      <c r="C469" s="122" t="s">
        <v>50</v>
      </c>
      <c r="D469" s="122" t="s">
        <v>18</v>
      </c>
      <c r="E469" s="118">
        <v>3000</v>
      </c>
      <c r="F469" s="118">
        <v>3000</v>
      </c>
      <c r="G469" s="118">
        <v>3000</v>
      </c>
    </row>
    <row r="470" spans="1:7" ht="54.95" customHeight="1" thickBot="1" x14ac:dyDescent="0.25">
      <c r="A470" s="133" t="s">
        <v>42</v>
      </c>
      <c r="B470" s="122" t="s">
        <v>29</v>
      </c>
      <c r="C470" s="122" t="s">
        <v>30</v>
      </c>
      <c r="D470" s="122" t="s">
        <v>31</v>
      </c>
      <c r="E470" s="118">
        <v>1905</v>
      </c>
      <c r="F470" s="118">
        <v>1905</v>
      </c>
      <c r="G470" s="118">
        <v>1905</v>
      </c>
    </row>
    <row r="471" spans="1:7" ht="13.5" thickBot="1" x14ac:dyDescent="0.25">
      <c r="A471" s="123"/>
      <c r="B471" s="123"/>
      <c r="C471" s="123"/>
      <c r="D471" s="123"/>
      <c r="E471" s="121"/>
      <c r="F471" s="121"/>
      <c r="G471" s="121"/>
    </row>
    <row r="472" spans="1:7" ht="54.95" customHeight="1" thickBot="1" x14ac:dyDescent="0.25">
      <c r="A472" s="133" t="s">
        <v>43</v>
      </c>
      <c r="B472" s="122" t="s">
        <v>16</v>
      </c>
      <c r="C472" s="122" t="s">
        <v>17</v>
      </c>
      <c r="D472" s="122" t="s">
        <v>18</v>
      </c>
      <c r="E472" s="118">
        <v>103</v>
      </c>
      <c r="F472" s="118">
        <v>103</v>
      </c>
      <c r="G472" s="118">
        <v>103</v>
      </c>
    </row>
    <row r="473" spans="1:7" ht="54.95" customHeight="1" thickBot="1" x14ac:dyDescent="0.25">
      <c r="A473" s="133" t="s">
        <v>43</v>
      </c>
      <c r="B473" s="122" t="s">
        <v>16</v>
      </c>
      <c r="C473" s="122" t="s">
        <v>21</v>
      </c>
      <c r="D473" s="122" t="s">
        <v>18</v>
      </c>
      <c r="E473" s="118">
        <v>1100</v>
      </c>
      <c r="F473" s="118">
        <v>1100</v>
      </c>
      <c r="G473" s="118">
        <v>1100</v>
      </c>
    </row>
    <row r="474" spans="1:7" ht="54.95" customHeight="1" thickBot="1" x14ac:dyDescent="0.25">
      <c r="A474" s="133" t="s">
        <v>43</v>
      </c>
      <c r="B474" s="122" t="s">
        <v>16</v>
      </c>
      <c r="C474" s="122" t="s">
        <v>50</v>
      </c>
      <c r="D474" s="122" t="s">
        <v>18</v>
      </c>
      <c r="E474" s="118">
        <v>9140</v>
      </c>
      <c r="F474" s="118">
        <v>9140</v>
      </c>
      <c r="G474" s="118">
        <v>9140</v>
      </c>
    </row>
    <row r="475" spans="1:7" ht="54.95" customHeight="1" thickBot="1" x14ac:dyDescent="0.25">
      <c r="A475" s="133" t="s">
        <v>43</v>
      </c>
      <c r="B475" s="122" t="s">
        <v>29</v>
      </c>
      <c r="C475" s="122" t="s">
        <v>30</v>
      </c>
      <c r="D475" s="122" t="s">
        <v>31</v>
      </c>
      <c r="E475" s="118">
        <v>1433</v>
      </c>
      <c r="F475" s="118">
        <v>1433</v>
      </c>
      <c r="G475" s="118">
        <v>1433</v>
      </c>
    </row>
    <row r="476" spans="1:7" ht="13.5" thickBot="1" x14ac:dyDescent="0.25">
      <c r="A476" s="123"/>
      <c r="B476" s="123"/>
      <c r="C476" s="123"/>
      <c r="D476" s="123"/>
      <c r="E476" s="121"/>
      <c r="F476" s="121"/>
      <c r="G476" s="121"/>
    </row>
    <row r="477" spans="1:7" ht="54.95" customHeight="1" thickBot="1" x14ac:dyDescent="0.25">
      <c r="A477" s="133" t="s">
        <v>44</v>
      </c>
      <c r="B477" s="122" t="s">
        <v>16</v>
      </c>
      <c r="C477" s="122" t="s">
        <v>17</v>
      </c>
      <c r="D477" s="122" t="s">
        <v>18</v>
      </c>
      <c r="E477" s="118">
        <v>915</v>
      </c>
      <c r="F477" s="118">
        <v>915</v>
      </c>
      <c r="G477" s="118">
        <v>915</v>
      </c>
    </row>
    <row r="478" spans="1:7" ht="54.95" customHeight="1" thickBot="1" x14ac:dyDescent="0.25">
      <c r="A478" s="133" t="s">
        <v>44</v>
      </c>
      <c r="B478" s="122" t="s">
        <v>16</v>
      </c>
      <c r="C478" s="122" t="s">
        <v>50</v>
      </c>
      <c r="D478" s="122" t="s">
        <v>18</v>
      </c>
      <c r="E478" s="118">
        <v>13252</v>
      </c>
      <c r="F478" s="118">
        <v>13252</v>
      </c>
      <c r="G478" s="118">
        <v>13252</v>
      </c>
    </row>
    <row r="479" spans="1:7" ht="54.95" customHeight="1" thickBot="1" x14ac:dyDescent="0.25">
      <c r="A479" s="133" t="s">
        <v>44</v>
      </c>
      <c r="B479" s="122" t="s">
        <v>29</v>
      </c>
      <c r="C479" s="122" t="s">
        <v>30</v>
      </c>
      <c r="D479" s="122" t="s">
        <v>31</v>
      </c>
      <c r="E479" s="118">
        <v>685</v>
      </c>
      <c r="F479" s="118">
        <v>685</v>
      </c>
      <c r="G479" s="118">
        <v>685</v>
      </c>
    </row>
    <row r="480" spans="1:7" ht="13.5" thickBot="1" x14ac:dyDescent="0.25">
      <c r="A480" s="123"/>
      <c r="B480" s="123"/>
      <c r="C480" s="123"/>
      <c r="D480" s="123"/>
      <c r="E480" s="121"/>
      <c r="F480" s="121"/>
      <c r="G480" s="121"/>
    </row>
    <row r="481" spans="1:7" ht="54.95" customHeight="1" thickBot="1" x14ac:dyDescent="0.25">
      <c r="A481" s="133" t="s">
        <v>45</v>
      </c>
      <c r="B481" s="122" t="s">
        <v>16</v>
      </c>
      <c r="C481" s="122" t="s">
        <v>17</v>
      </c>
      <c r="D481" s="122" t="s">
        <v>18</v>
      </c>
      <c r="E481" s="118">
        <v>2565</v>
      </c>
      <c r="F481" s="118">
        <v>2565</v>
      </c>
      <c r="G481" s="118">
        <v>2565</v>
      </c>
    </row>
    <row r="482" spans="1:7" ht="54.95" customHeight="1" thickBot="1" x14ac:dyDescent="0.25">
      <c r="A482" s="133" t="s">
        <v>45</v>
      </c>
      <c r="B482" s="122" t="s">
        <v>16</v>
      </c>
      <c r="C482" s="122" t="s">
        <v>21</v>
      </c>
      <c r="D482" s="122" t="s">
        <v>18</v>
      </c>
      <c r="E482" s="118">
        <v>1350</v>
      </c>
      <c r="F482" s="118">
        <v>1400</v>
      </c>
      <c r="G482" s="118">
        <v>1400</v>
      </c>
    </row>
    <row r="483" spans="1:7" ht="54.95" customHeight="1" thickBot="1" x14ac:dyDescent="0.25">
      <c r="A483" s="133" t="s">
        <v>45</v>
      </c>
      <c r="B483" s="122" t="s">
        <v>16</v>
      </c>
      <c r="C483" s="122" t="s">
        <v>50</v>
      </c>
      <c r="D483" s="122" t="s">
        <v>18</v>
      </c>
      <c r="E483" s="118">
        <v>22000</v>
      </c>
      <c r="F483" s="118">
        <v>22500</v>
      </c>
      <c r="G483" s="118">
        <v>22500</v>
      </c>
    </row>
    <row r="484" spans="1:7" ht="54.95" customHeight="1" thickBot="1" x14ac:dyDescent="0.25">
      <c r="A484" s="133" t="s">
        <v>45</v>
      </c>
      <c r="B484" s="122" t="s">
        <v>29</v>
      </c>
      <c r="C484" s="122" t="s">
        <v>30</v>
      </c>
      <c r="D484" s="122" t="s">
        <v>31</v>
      </c>
      <c r="E484" s="118">
        <v>3265</v>
      </c>
      <c r="F484" s="118">
        <v>3265</v>
      </c>
      <c r="G484" s="118">
        <v>3265</v>
      </c>
    </row>
    <row r="485" spans="1:7" ht="13.5" thickBot="1" x14ac:dyDescent="0.25">
      <c r="A485" s="123"/>
      <c r="B485" s="123"/>
      <c r="C485" s="123"/>
      <c r="D485" s="123"/>
      <c r="E485" s="121"/>
      <c r="F485" s="121"/>
      <c r="G485" s="121"/>
    </row>
    <row r="486" spans="1:7" ht="54.95" customHeight="1" thickBot="1" x14ac:dyDescent="0.25">
      <c r="A486" s="131" t="s">
        <v>138</v>
      </c>
      <c r="B486" s="131" t="s">
        <v>16</v>
      </c>
      <c r="C486" s="131" t="s">
        <v>17</v>
      </c>
      <c r="D486" s="131" t="s">
        <v>18</v>
      </c>
      <c r="E486" s="134">
        <v>200</v>
      </c>
      <c r="F486" s="134">
        <v>200</v>
      </c>
      <c r="G486" s="118">
        <v>200</v>
      </c>
    </row>
    <row r="487" spans="1:7" ht="54.95" customHeight="1" thickBot="1" x14ac:dyDescent="0.25">
      <c r="A487" s="131" t="s">
        <v>138</v>
      </c>
      <c r="B487" s="131" t="s">
        <v>16</v>
      </c>
      <c r="C487" s="131" t="s">
        <v>60</v>
      </c>
      <c r="D487" s="131" t="s">
        <v>61</v>
      </c>
      <c r="E487" s="134">
        <v>679</v>
      </c>
      <c r="F487" s="134">
        <v>679</v>
      </c>
      <c r="G487" s="118">
        <v>679</v>
      </c>
    </row>
    <row r="488" spans="1:7" ht="54.95" customHeight="1" thickBot="1" x14ac:dyDescent="0.25">
      <c r="A488" s="131" t="s">
        <v>138</v>
      </c>
      <c r="B488" s="131" t="s">
        <v>16</v>
      </c>
      <c r="C488" s="122" t="s">
        <v>50</v>
      </c>
      <c r="D488" s="131" t="s">
        <v>18</v>
      </c>
      <c r="E488" s="134">
        <v>1070</v>
      </c>
      <c r="F488" s="134">
        <v>1070</v>
      </c>
      <c r="G488" s="118">
        <v>1070</v>
      </c>
    </row>
    <row r="489" spans="1:7" ht="54.95" customHeight="1" thickBot="1" x14ac:dyDescent="0.25">
      <c r="A489" s="131" t="s">
        <v>138</v>
      </c>
      <c r="B489" s="131" t="s">
        <v>16</v>
      </c>
      <c r="C489" s="122" t="s">
        <v>51</v>
      </c>
      <c r="D489" s="131" t="s">
        <v>22</v>
      </c>
      <c r="E489" s="134">
        <v>1187</v>
      </c>
      <c r="F489" s="134">
        <v>1187</v>
      </c>
      <c r="G489" s="118">
        <v>1187</v>
      </c>
    </row>
    <row r="490" spans="1:7" ht="54.95" customHeight="1" thickBot="1" x14ac:dyDescent="0.25">
      <c r="A490" s="131" t="s">
        <v>138</v>
      </c>
      <c r="B490" s="131" t="s">
        <v>16</v>
      </c>
      <c r="C490" s="122" t="s">
        <v>52</v>
      </c>
      <c r="D490" s="131" t="s">
        <v>22</v>
      </c>
      <c r="E490" s="134">
        <v>817</v>
      </c>
      <c r="F490" s="134">
        <v>817</v>
      </c>
      <c r="G490" s="118">
        <v>817</v>
      </c>
    </row>
    <row r="491" spans="1:7" ht="54.95" customHeight="1" thickBot="1" x14ac:dyDescent="0.25">
      <c r="A491" s="131" t="s">
        <v>138</v>
      </c>
      <c r="B491" s="131" t="s">
        <v>16</v>
      </c>
      <c r="C491" s="122" t="s">
        <v>48</v>
      </c>
      <c r="D491" s="131" t="s">
        <v>22</v>
      </c>
      <c r="E491" s="134">
        <v>1394</v>
      </c>
      <c r="F491" s="134">
        <v>1394</v>
      </c>
      <c r="G491" s="118">
        <v>1394</v>
      </c>
    </row>
    <row r="492" spans="1:7" ht="54.95" customHeight="1" thickBot="1" x14ac:dyDescent="0.25">
      <c r="A492" s="131" t="s">
        <v>138</v>
      </c>
      <c r="B492" s="131" t="s">
        <v>16</v>
      </c>
      <c r="C492" s="131" t="s">
        <v>23</v>
      </c>
      <c r="D492" s="131" t="s">
        <v>24</v>
      </c>
      <c r="E492" s="134">
        <v>439</v>
      </c>
      <c r="F492" s="134">
        <v>439</v>
      </c>
      <c r="G492" s="118">
        <v>439</v>
      </c>
    </row>
    <row r="493" spans="1:7" ht="54.95" customHeight="1" thickBot="1" x14ac:dyDescent="0.25">
      <c r="A493" s="131" t="s">
        <v>138</v>
      </c>
      <c r="B493" s="131" t="s">
        <v>16</v>
      </c>
      <c r="C493" s="131" t="s">
        <v>100</v>
      </c>
      <c r="D493" s="131" t="s">
        <v>28</v>
      </c>
      <c r="E493" s="134">
        <v>130</v>
      </c>
      <c r="F493" s="134">
        <v>130</v>
      </c>
      <c r="G493" s="118">
        <v>130</v>
      </c>
    </row>
    <row r="494" spans="1:7" ht="54.95" customHeight="1" thickBot="1" x14ac:dyDescent="0.25">
      <c r="A494" s="131" t="s">
        <v>138</v>
      </c>
      <c r="B494" s="131" t="s">
        <v>29</v>
      </c>
      <c r="C494" s="131" t="s">
        <v>70</v>
      </c>
      <c r="D494" s="131" t="s">
        <v>71</v>
      </c>
      <c r="E494" s="134">
        <v>108</v>
      </c>
      <c r="F494" s="134">
        <v>108</v>
      </c>
      <c r="G494" s="118">
        <v>108</v>
      </c>
    </row>
    <row r="495" spans="1:7" ht="54.95" customHeight="1" thickBot="1" x14ac:dyDescent="0.25">
      <c r="A495" s="131" t="s">
        <v>138</v>
      </c>
      <c r="B495" s="131" t="s">
        <v>29</v>
      </c>
      <c r="C495" s="131" t="s">
        <v>30</v>
      </c>
      <c r="D495" s="131" t="s">
        <v>31</v>
      </c>
      <c r="E495" s="134">
        <v>221</v>
      </c>
      <c r="F495" s="134">
        <v>221</v>
      </c>
      <c r="G495" s="118">
        <v>221</v>
      </c>
    </row>
    <row r="496" spans="1:7" ht="54.95" customHeight="1" thickBot="1" x14ac:dyDescent="0.25">
      <c r="A496" s="131" t="s">
        <v>138</v>
      </c>
      <c r="B496" s="131" t="s">
        <v>29</v>
      </c>
      <c r="C496" s="131" t="s">
        <v>63</v>
      </c>
      <c r="D496" s="131" t="s">
        <v>64</v>
      </c>
      <c r="E496" s="134">
        <v>90</v>
      </c>
      <c r="F496" s="134">
        <v>90</v>
      </c>
      <c r="G496" s="118">
        <v>90</v>
      </c>
    </row>
    <row r="497" spans="1:7" ht="13.5" thickBot="1" x14ac:dyDescent="0.25">
      <c r="A497" s="123"/>
      <c r="B497" s="123"/>
      <c r="C497" s="123"/>
      <c r="D497" s="123"/>
      <c r="E497" s="135"/>
      <c r="F497" s="135"/>
      <c r="G497" s="135"/>
    </row>
    <row r="498" spans="1:7" ht="54.95" customHeight="1" thickBot="1" x14ac:dyDescent="0.25">
      <c r="A498" s="131" t="s">
        <v>139</v>
      </c>
      <c r="B498" s="131" t="s">
        <v>29</v>
      </c>
      <c r="C498" s="131" t="s">
        <v>70</v>
      </c>
      <c r="D498" s="131" t="s">
        <v>71</v>
      </c>
      <c r="E498" s="134">
        <v>534</v>
      </c>
      <c r="F498" s="134">
        <v>534</v>
      </c>
      <c r="G498" s="118">
        <v>534</v>
      </c>
    </row>
    <row r="499" spans="1:7" ht="13.5" thickBot="1" x14ac:dyDescent="0.25">
      <c r="A499" s="123"/>
      <c r="B499" s="123"/>
      <c r="C499" s="123"/>
      <c r="D499" s="123"/>
      <c r="E499" s="135"/>
      <c r="F499" s="135"/>
      <c r="G499" s="135"/>
    </row>
    <row r="500" spans="1:7" ht="54.95" customHeight="1" thickBot="1" x14ac:dyDescent="0.25">
      <c r="A500" s="131" t="s">
        <v>140</v>
      </c>
      <c r="B500" s="131" t="s">
        <v>16</v>
      </c>
      <c r="C500" s="131" t="s">
        <v>17</v>
      </c>
      <c r="D500" s="131" t="s">
        <v>18</v>
      </c>
      <c r="E500" s="134">
        <v>335</v>
      </c>
      <c r="F500" s="134">
        <v>189</v>
      </c>
      <c r="G500" s="118">
        <v>189</v>
      </c>
    </row>
    <row r="501" spans="1:7" ht="54.95" customHeight="1" thickBot="1" x14ac:dyDescent="0.25">
      <c r="A501" s="131" t="s">
        <v>140</v>
      </c>
      <c r="B501" s="131" t="s">
        <v>16</v>
      </c>
      <c r="C501" s="131" t="s">
        <v>60</v>
      </c>
      <c r="D501" s="131" t="s">
        <v>61</v>
      </c>
      <c r="E501" s="134">
        <v>467</v>
      </c>
      <c r="F501" s="134">
        <v>424</v>
      </c>
      <c r="G501" s="118">
        <v>424</v>
      </c>
    </row>
    <row r="502" spans="1:7" ht="54.95" customHeight="1" thickBot="1" x14ac:dyDescent="0.25">
      <c r="A502" s="131" t="s">
        <v>140</v>
      </c>
      <c r="B502" s="131" t="s">
        <v>16</v>
      </c>
      <c r="C502" s="131" t="s">
        <v>21</v>
      </c>
      <c r="D502" s="131" t="s">
        <v>18</v>
      </c>
      <c r="E502" s="134">
        <v>2500</v>
      </c>
      <c r="F502" s="134">
        <v>2500</v>
      </c>
      <c r="G502" s="118">
        <v>2500</v>
      </c>
    </row>
    <row r="503" spans="1:7" ht="54.95" customHeight="1" thickBot="1" x14ac:dyDescent="0.25">
      <c r="A503" s="131" t="s">
        <v>140</v>
      </c>
      <c r="B503" s="131" t="s">
        <v>16</v>
      </c>
      <c r="C503" s="122" t="s">
        <v>50</v>
      </c>
      <c r="D503" s="131" t="s">
        <v>18</v>
      </c>
      <c r="E503" s="134">
        <v>2100</v>
      </c>
      <c r="F503" s="134">
        <v>2100</v>
      </c>
      <c r="G503" s="118">
        <v>2100</v>
      </c>
    </row>
    <row r="504" spans="1:7" ht="54.95" customHeight="1" thickBot="1" x14ac:dyDescent="0.25">
      <c r="A504" s="131" t="s">
        <v>140</v>
      </c>
      <c r="B504" s="131" t="s">
        <v>16</v>
      </c>
      <c r="C504" s="122" t="s">
        <v>51</v>
      </c>
      <c r="D504" s="131" t="s">
        <v>22</v>
      </c>
      <c r="E504" s="134">
        <v>2000</v>
      </c>
      <c r="F504" s="134">
        <v>2000</v>
      </c>
      <c r="G504" s="118">
        <v>2000</v>
      </c>
    </row>
    <row r="505" spans="1:7" ht="54.95" customHeight="1" thickBot="1" x14ac:dyDescent="0.25">
      <c r="A505" s="131" t="s">
        <v>140</v>
      </c>
      <c r="B505" s="131" t="s">
        <v>16</v>
      </c>
      <c r="C505" s="122" t="s">
        <v>52</v>
      </c>
      <c r="D505" s="131" t="s">
        <v>22</v>
      </c>
      <c r="E505" s="134">
        <v>125</v>
      </c>
      <c r="F505" s="134">
        <v>125</v>
      </c>
      <c r="G505" s="118">
        <v>125</v>
      </c>
    </row>
    <row r="506" spans="1:7" ht="54.95" customHeight="1" thickBot="1" x14ac:dyDescent="0.25">
      <c r="A506" s="131" t="s">
        <v>140</v>
      </c>
      <c r="B506" s="131" t="s">
        <v>16</v>
      </c>
      <c r="C506" s="131" t="s">
        <v>185</v>
      </c>
      <c r="D506" s="131" t="s">
        <v>22</v>
      </c>
      <c r="E506" s="134">
        <v>1980</v>
      </c>
      <c r="F506" s="134">
        <v>1980</v>
      </c>
      <c r="G506" s="118">
        <v>1980</v>
      </c>
    </row>
    <row r="507" spans="1:7" ht="54.95" customHeight="1" thickBot="1" x14ac:dyDescent="0.25">
      <c r="A507" s="131" t="s">
        <v>140</v>
      </c>
      <c r="B507" s="131" t="s">
        <v>16</v>
      </c>
      <c r="C507" s="122" t="s">
        <v>48</v>
      </c>
      <c r="D507" s="131" t="s">
        <v>22</v>
      </c>
      <c r="E507" s="134">
        <v>2100</v>
      </c>
      <c r="F507" s="134">
        <v>2100</v>
      </c>
      <c r="G507" s="118">
        <v>2100</v>
      </c>
    </row>
    <row r="508" spans="1:7" ht="54.95" customHeight="1" thickBot="1" x14ac:dyDescent="0.25">
      <c r="A508" s="131" t="s">
        <v>140</v>
      </c>
      <c r="B508" s="131" t="s">
        <v>16</v>
      </c>
      <c r="C508" s="131" t="s">
        <v>23</v>
      </c>
      <c r="D508" s="131" t="s">
        <v>24</v>
      </c>
      <c r="E508" s="134">
        <v>143</v>
      </c>
      <c r="F508" s="134">
        <v>143</v>
      </c>
      <c r="G508" s="118">
        <v>143</v>
      </c>
    </row>
    <row r="509" spans="1:7" ht="84.75" customHeight="1" thickBot="1" x14ac:dyDescent="0.25">
      <c r="A509" s="131" t="s">
        <v>140</v>
      </c>
      <c r="B509" s="131" t="s">
        <v>16</v>
      </c>
      <c r="C509" s="131" t="s">
        <v>73</v>
      </c>
      <c r="D509" s="131" t="s">
        <v>24</v>
      </c>
      <c r="E509" s="134">
        <v>110</v>
      </c>
      <c r="F509" s="134">
        <v>110</v>
      </c>
      <c r="G509" s="118">
        <v>110</v>
      </c>
    </row>
    <row r="510" spans="1:7" ht="54.95" customHeight="1" thickBot="1" x14ac:dyDescent="0.25">
      <c r="A510" s="131" t="s">
        <v>140</v>
      </c>
      <c r="B510" s="131" t="s">
        <v>16</v>
      </c>
      <c r="C510" s="131" t="s">
        <v>27</v>
      </c>
      <c r="D510" s="131" t="s">
        <v>28</v>
      </c>
      <c r="E510" s="134">
        <v>100</v>
      </c>
      <c r="F510" s="134">
        <v>100</v>
      </c>
      <c r="G510" s="118">
        <v>100</v>
      </c>
    </row>
    <row r="511" spans="1:7" ht="54.95" customHeight="1" thickBot="1" x14ac:dyDescent="0.25">
      <c r="A511" s="131" t="s">
        <v>140</v>
      </c>
      <c r="B511" s="131" t="s">
        <v>29</v>
      </c>
      <c r="C511" s="131" t="s">
        <v>70</v>
      </c>
      <c r="D511" s="131" t="s">
        <v>71</v>
      </c>
      <c r="E511" s="134">
        <v>120</v>
      </c>
      <c r="F511" s="134">
        <v>120</v>
      </c>
      <c r="G511" s="118">
        <v>120</v>
      </c>
    </row>
    <row r="512" spans="1:7" ht="54.95" customHeight="1" thickBot="1" x14ac:dyDescent="0.25">
      <c r="A512" s="131" t="s">
        <v>140</v>
      </c>
      <c r="B512" s="131" t="s">
        <v>29</v>
      </c>
      <c r="C512" s="131" t="s">
        <v>30</v>
      </c>
      <c r="D512" s="131" t="s">
        <v>31</v>
      </c>
      <c r="E512" s="134">
        <v>538</v>
      </c>
      <c r="F512" s="134">
        <v>538</v>
      </c>
      <c r="G512" s="118">
        <v>538</v>
      </c>
    </row>
    <row r="513" spans="1:7" ht="13.5" thickBot="1" x14ac:dyDescent="0.25">
      <c r="A513" s="123"/>
      <c r="B513" s="123"/>
      <c r="C513" s="123"/>
      <c r="D513" s="123"/>
      <c r="E513" s="135"/>
      <c r="F513" s="135"/>
      <c r="G513" s="135"/>
    </row>
    <row r="514" spans="1:7" ht="54.95" customHeight="1" thickBot="1" x14ac:dyDescent="0.25">
      <c r="A514" s="131" t="s">
        <v>141</v>
      </c>
      <c r="B514" s="131" t="s">
        <v>29</v>
      </c>
      <c r="C514" s="131" t="s">
        <v>70</v>
      </c>
      <c r="D514" s="131" t="s">
        <v>71</v>
      </c>
      <c r="E514" s="134">
        <v>750</v>
      </c>
      <c r="F514" s="134">
        <v>750</v>
      </c>
      <c r="G514" s="118">
        <v>750</v>
      </c>
    </row>
    <row r="515" spans="1:7" ht="13.5" thickBot="1" x14ac:dyDescent="0.25">
      <c r="A515" s="123"/>
      <c r="B515" s="123"/>
      <c r="C515" s="123"/>
      <c r="D515" s="123"/>
      <c r="E515" s="135"/>
      <c r="F515" s="135"/>
      <c r="G515" s="135"/>
    </row>
    <row r="516" spans="1:7" ht="54.95" customHeight="1" thickBot="1" x14ac:dyDescent="0.25">
      <c r="A516" s="131" t="s">
        <v>142</v>
      </c>
      <c r="B516" s="131" t="s">
        <v>16</v>
      </c>
      <c r="C516" s="131" t="s">
        <v>123</v>
      </c>
      <c r="D516" s="131" t="s">
        <v>124</v>
      </c>
      <c r="E516" s="134">
        <v>7200</v>
      </c>
      <c r="F516" s="134">
        <v>7200</v>
      </c>
      <c r="G516" s="118">
        <v>7200</v>
      </c>
    </row>
    <row r="517" spans="1:7" ht="54.95" customHeight="1" thickBot="1" x14ac:dyDescent="0.25">
      <c r="A517" s="131" t="s">
        <v>142</v>
      </c>
      <c r="B517" s="131" t="s">
        <v>16</v>
      </c>
      <c r="C517" s="131" t="s">
        <v>265</v>
      </c>
      <c r="D517" s="131" t="s">
        <v>266</v>
      </c>
      <c r="E517" s="134">
        <v>36000</v>
      </c>
      <c r="F517" s="134">
        <v>36000</v>
      </c>
      <c r="G517" s="118">
        <v>36000</v>
      </c>
    </row>
    <row r="518" spans="1:7" ht="54.95" customHeight="1" thickBot="1" x14ac:dyDescent="0.25">
      <c r="A518" s="131" t="s">
        <v>142</v>
      </c>
      <c r="B518" s="131" t="s">
        <v>29</v>
      </c>
      <c r="C518" s="131" t="s">
        <v>267</v>
      </c>
      <c r="D518" s="131" t="s">
        <v>122</v>
      </c>
      <c r="E518" s="134">
        <v>54</v>
      </c>
      <c r="F518" s="134">
        <v>54</v>
      </c>
      <c r="G518" s="118">
        <v>54</v>
      </c>
    </row>
    <row r="519" spans="1:7" ht="54.95" customHeight="1" thickBot="1" x14ac:dyDescent="0.25">
      <c r="A519" s="131" t="s">
        <v>142</v>
      </c>
      <c r="B519" s="131" t="s">
        <v>29</v>
      </c>
      <c r="C519" s="131" t="s">
        <v>268</v>
      </c>
      <c r="D519" s="131" t="s">
        <v>269</v>
      </c>
      <c r="E519" s="134">
        <v>98</v>
      </c>
      <c r="F519" s="134">
        <v>98</v>
      </c>
      <c r="G519" s="118">
        <v>98</v>
      </c>
    </row>
    <row r="520" spans="1:7" ht="13.5" thickBot="1" x14ac:dyDescent="0.25">
      <c r="A520" s="123"/>
      <c r="B520" s="123"/>
      <c r="C520" s="123"/>
      <c r="D520" s="123"/>
      <c r="E520" s="135"/>
      <c r="F520" s="135"/>
      <c r="G520" s="135"/>
    </row>
    <row r="521" spans="1:7" ht="54.95" customHeight="1" thickBot="1" x14ac:dyDescent="0.25">
      <c r="A521" s="131" t="s">
        <v>143</v>
      </c>
      <c r="B521" s="131" t="s">
        <v>16</v>
      </c>
      <c r="C521" s="131" t="s">
        <v>21</v>
      </c>
      <c r="D521" s="131" t="s">
        <v>18</v>
      </c>
      <c r="E521" s="134">
        <v>1750</v>
      </c>
      <c r="F521" s="134">
        <v>1750</v>
      </c>
      <c r="G521" s="118">
        <v>1750</v>
      </c>
    </row>
    <row r="522" spans="1:7" ht="54.95" customHeight="1" thickBot="1" x14ac:dyDescent="0.25">
      <c r="A522" s="131" t="s">
        <v>143</v>
      </c>
      <c r="B522" s="131" t="s">
        <v>16</v>
      </c>
      <c r="C522" s="122" t="s">
        <v>50</v>
      </c>
      <c r="D522" s="131" t="s">
        <v>18</v>
      </c>
      <c r="E522" s="134">
        <v>4700</v>
      </c>
      <c r="F522" s="134">
        <v>4700</v>
      </c>
      <c r="G522" s="118">
        <v>4700</v>
      </c>
    </row>
    <row r="523" spans="1:7" ht="54.95" customHeight="1" thickBot="1" x14ac:dyDescent="0.25">
      <c r="A523" s="131" t="s">
        <v>143</v>
      </c>
      <c r="B523" s="131" t="s">
        <v>16</v>
      </c>
      <c r="C523" s="131" t="s">
        <v>27</v>
      </c>
      <c r="D523" s="131" t="s">
        <v>28</v>
      </c>
      <c r="E523" s="134">
        <v>160</v>
      </c>
      <c r="F523" s="134">
        <v>160</v>
      </c>
      <c r="G523" s="118">
        <v>160</v>
      </c>
    </row>
    <row r="524" spans="1:7" ht="54.95" customHeight="1" thickBot="1" x14ac:dyDescent="0.25">
      <c r="A524" s="131" t="s">
        <v>143</v>
      </c>
      <c r="B524" s="131" t="s">
        <v>29</v>
      </c>
      <c r="C524" s="131" t="s">
        <v>30</v>
      </c>
      <c r="D524" s="131" t="s">
        <v>31</v>
      </c>
      <c r="E524" s="134">
        <v>586</v>
      </c>
      <c r="F524" s="134">
        <v>586</v>
      </c>
      <c r="G524" s="118">
        <v>586</v>
      </c>
    </row>
    <row r="525" spans="1:7" ht="13.5" thickBot="1" x14ac:dyDescent="0.25">
      <c r="A525" s="123"/>
      <c r="B525" s="123"/>
      <c r="C525" s="123"/>
      <c r="D525" s="123"/>
      <c r="E525" s="135"/>
      <c r="F525" s="135"/>
      <c r="G525" s="135"/>
    </row>
    <row r="526" spans="1:7" ht="54.95" customHeight="1" thickBot="1" x14ac:dyDescent="0.25">
      <c r="A526" s="131" t="s">
        <v>144</v>
      </c>
      <c r="B526" s="131" t="s">
        <v>16</v>
      </c>
      <c r="C526" s="131" t="s">
        <v>68</v>
      </c>
      <c r="D526" s="131" t="s">
        <v>24</v>
      </c>
      <c r="E526" s="134">
        <v>165</v>
      </c>
      <c r="F526" s="134">
        <v>165</v>
      </c>
      <c r="G526" s="118">
        <v>165</v>
      </c>
    </row>
    <row r="527" spans="1:7" ht="54.95" customHeight="1" thickBot="1" x14ac:dyDescent="0.25">
      <c r="A527" s="131" t="s">
        <v>144</v>
      </c>
      <c r="B527" s="131" t="s">
        <v>16</v>
      </c>
      <c r="C527" s="131" t="s">
        <v>17</v>
      </c>
      <c r="D527" s="131" t="s">
        <v>18</v>
      </c>
      <c r="E527" s="134">
        <v>3000</v>
      </c>
      <c r="F527" s="134">
        <v>3000</v>
      </c>
      <c r="G527" s="118">
        <v>3000</v>
      </c>
    </row>
    <row r="528" spans="1:7" ht="54.95" customHeight="1" thickBot="1" x14ac:dyDescent="0.25">
      <c r="A528" s="131" t="s">
        <v>144</v>
      </c>
      <c r="B528" s="131" t="s">
        <v>16</v>
      </c>
      <c r="C528" s="131" t="s">
        <v>60</v>
      </c>
      <c r="D528" s="131" t="s">
        <v>61</v>
      </c>
      <c r="E528" s="134">
        <v>2000</v>
      </c>
      <c r="F528" s="134">
        <v>2000</v>
      </c>
      <c r="G528" s="118">
        <v>2000</v>
      </c>
    </row>
    <row r="529" spans="1:7" ht="54.95" customHeight="1" thickBot="1" x14ac:dyDescent="0.25">
      <c r="A529" s="131" t="s">
        <v>144</v>
      </c>
      <c r="B529" s="131" t="s">
        <v>16</v>
      </c>
      <c r="C529" s="131" t="s">
        <v>21</v>
      </c>
      <c r="D529" s="131" t="s">
        <v>18</v>
      </c>
      <c r="E529" s="134">
        <v>310</v>
      </c>
      <c r="F529" s="134">
        <v>310</v>
      </c>
      <c r="G529" s="118">
        <v>310</v>
      </c>
    </row>
    <row r="530" spans="1:7" ht="54.95" customHeight="1" thickBot="1" x14ac:dyDescent="0.25">
      <c r="A530" s="131" t="s">
        <v>144</v>
      </c>
      <c r="B530" s="131" t="s">
        <v>16</v>
      </c>
      <c r="C530" s="131" t="s">
        <v>73</v>
      </c>
      <c r="D530" s="131" t="s">
        <v>24</v>
      </c>
      <c r="E530" s="134">
        <v>150</v>
      </c>
      <c r="F530" s="134">
        <v>150</v>
      </c>
      <c r="G530" s="118">
        <v>150</v>
      </c>
    </row>
    <row r="531" spans="1:7" ht="54.95" customHeight="1" thickBot="1" x14ac:dyDescent="0.25">
      <c r="A531" s="131" t="s">
        <v>144</v>
      </c>
      <c r="B531" s="131" t="s">
        <v>16</v>
      </c>
      <c r="C531" s="131" t="s">
        <v>27</v>
      </c>
      <c r="D531" s="131" t="s">
        <v>28</v>
      </c>
      <c r="E531" s="134">
        <v>35</v>
      </c>
      <c r="F531" s="134">
        <v>35</v>
      </c>
      <c r="G531" s="118">
        <v>35</v>
      </c>
    </row>
    <row r="532" spans="1:7" ht="13.5" thickBot="1" x14ac:dyDescent="0.25">
      <c r="A532" s="123"/>
      <c r="B532" s="123"/>
      <c r="C532" s="123"/>
      <c r="D532" s="123"/>
      <c r="E532" s="135"/>
      <c r="F532" s="135"/>
      <c r="G532" s="135"/>
    </row>
    <row r="533" spans="1:7" ht="54.95" customHeight="1" thickBot="1" x14ac:dyDescent="0.25">
      <c r="A533" s="131" t="s">
        <v>146</v>
      </c>
      <c r="B533" s="131" t="s">
        <v>16</v>
      </c>
      <c r="C533" s="131" t="s">
        <v>17</v>
      </c>
      <c r="D533" s="131" t="s">
        <v>18</v>
      </c>
      <c r="E533" s="134">
        <v>136</v>
      </c>
      <c r="F533" s="134">
        <v>136</v>
      </c>
      <c r="G533" s="118">
        <v>136</v>
      </c>
    </row>
    <row r="534" spans="1:7" ht="54.95" customHeight="1" thickBot="1" x14ac:dyDescent="0.25">
      <c r="A534" s="131" t="s">
        <v>146</v>
      </c>
      <c r="B534" s="131" t="s">
        <v>16</v>
      </c>
      <c r="C534" s="131" t="s">
        <v>60</v>
      </c>
      <c r="D534" s="131" t="s">
        <v>61</v>
      </c>
      <c r="E534" s="134">
        <v>465</v>
      </c>
      <c r="F534" s="134">
        <v>524</v>
      </c>
      <c r="G534" s="118">
        <v>380</v>
      </c>
    </row>
    <row r="535" spans="1:7" ht="54.95" customHeight="1" thickBot="1" x14ac:dyDescent="0.25">
      <c r="A535" s="131" t="s">
        <v>146</v>
      </c>
      <c r="B535" s="131" t="s">
        <v>16</v>
      </c>
      <c r="C535" s="131" t="s">
        <v>21</v>
      </c>
      <c r="D535" s="131" t="s">
        <v>18</v>
      </c>
      <c r="E535" s="134">
        <v>20</v>
      </c>
      <c r="F535" s="134">
        <v>20</v>
      </c>
      <c r="G535" s="118">
        <v>20</v>
      </c>
    </row>
    <row r="536" spans="1:7" ht="54.95" customHeight="1" thickBot="1" x14ac:dyDescent="0.25">
      <c r="A536" s="131" t="s">
        <v>146</v>
      </c>
      <c r="B536" s="131" t="s">
        <v>16</v>
      </c>
      <c r="C536" s="122" t="s">
        <v>50</v>
      </c>
      <c r="D536" s="131" t="s">
        <v>18</v>
      </c>
      <c r="E536" s="134">
        <v>1300</v>
      </c>
      <c r="F536" s="134">
        <v>1300</v>
      </c>
      <c r="G536" s="118">
        <v>1300</v>
      </c>
    </row>
    <row r="537" spans="1:7" ht="54.95" customHeight="1" thickBot="1" x14ac:dyDescent="0.25">
      <c r="A537" s="131" t="s">
        <v>146</v>
      </c>
      <c r="B537" s="131" t="s">
        <v>16</v>
      </c>
      <c r="C537" s="122" t="s">
        <v>52</v>
      </c>
      <c r="D537" s="131" t="s">
        <v>22</v>
      </c>
      <c r="E537" s="134">
        <v>50</v>
      </c>
      <c r="F537" s="134">
        <v>50</v>
      </c>
      <c r="G537" s="118">
        <v>50</v>
      </c>
    </row>
    <row r="538" spans="1:7" ht="54.95" customHeight="1" thickBot="1" x14ac:dyDescent="0.25">
      <c r="A538" s="131" t="s">
        <v>146</v>
      </c>
      <c r="B538" s="131" t="s">
        <v>16</v>
      </c>
      <c r="C538" s="131" t="s">
        <v>185</v>
      </c>
      <c r="D538" s="131" t="s">
        <v>22</v>
      </c>
      <c r="E538" s="134">
        <v>113</v>
      </c>
      <c r="F538" s="134">
        <v>113</v>
      </c>
      <c r="G538" s="118">
        <v>113</v>
      </c>
    </row>
    <row r="539" spans="1:7" ht="54.95" customHeight="1" thickBot="1" x14ac:dyDescent="0.25">
      <c r="A539" s="131" t="s">
        <v>146</v>
      </c>
      <c r="B539" s="131" t="s">
        <v>16</v>
      </c>
      <c r="C539" s="122" t="s">
        <v>48</v>
      </c>
      <c r="D539" s="131" t="s">
        <v>22</v>
      </c>
      <c r="E539" s="134">
        <v>237</v>
      </c>
      <c r="F539" s="134">
        <v>237</v>
      </c>
      <c r="G539" s="118">
        <v>237</v>
      </c>
    </row>
    <row r="540" spans="1:7" ht="54.95" customHeight="1" thickBot="1" x14ac:dyDescent="0.25">
      <c r="A540" s="131" t="s">
        <v>146</v>
      </c>
      <c r="B540" s="131" t="s">
        <v>16</v>
      </c>
      <c r="C540" s="131" t="s">
        <v>23</v>
      </c>
      <c r="D540" s="131" t="s">
        <v>24</v>
      </c>
      <c r="E540" s="134">
        <v>101</v>
      </c>
      <c r="F540" s="134">
        <v>101</v>
      </c>
      <c r="G540" s="118">
        <v>101</v>
      </c>
    </row>
    <row r="541" spans="1:7" ht="54.95" customHeight="1" thickBot="1" x14ac:dyDescent="0.25">
      <c r="A541" s="131" t="s">
        <v>146</v>
      </c>
      <c r="B541" s="131" t="s">
        <v>16</v>
      </c>
      <c r="C541" s="131" t="s">
        <v>27</v>
      </c>
      <c r="D541" s="131" t="s">
        <v>28</v>
      </c>
      <c r="E541" s="134">
        <v>28</v>
      </c>
      <c r="F541" s="134">
        <v>28</v>
      </c>
      <c r="G541" s="118">
        <v>28</v>
      </c>
    </row>
    <row r="542" spans="1:7" ht="54.95" customHeight="1" thickBot="1" x14ac:dyDescent="0.25">
      <c r="A542" s="131" t="s">
        <v>146</v>
      </c>
      <c r="B542" s="131" t="s">
        <v>29</v>
      </c>
      <c r="C542" s="131" t="s">
        <v>70</v>
      </c>
      <c r="D542" s="131" t="s">
        <v>71</v>
      </c>
      <c r="E542" s="134">
        <v>48</v>
      </c>
      <c r="F542" s="134">
        <v>48</v>
      </c>
      <c r="G542" s="118">
        <v>48</v>
      </c>
    </row>
    <row r="543" spans="1:7" ht="54.95" customHeight="1" thickBot="1" x14ac:dyDescent="0.25">
      <c r="A543" s="131" t="s">
        <v>146</v>
      </c>
      <c r="B543" s="131" t="s">
        <v>29</v>
      </c>
      <c r="C543" s="131" t="s">
        <v>30</v>
      </c>
      <c r="D543" s="131" t="s">
        <v>31</v>
      </c>
      <c r="E543" s="134">
        <v>200</v>
      </c>
      <c r="F543" s="134">
        <v>200</v>
      </c>
      <c r="G543" s="118">
        <v>200</v>
      </c>
    </row>
    <row r="544" spans="1:7" ht="54.95" customHeight="1" thickBot="1" x14ac:dyDescent="0.25">
      <c r="A544" s="131" t="s">
        <v>146</v>
      </c>
      <c r="B544" s="131" t="s">
        <v>29</v>
      </c>
      <c r="C544" s="131" t="s">
        <v>30</v>
      </c>
      <c r="D544" s="131" t="s">
        <v>31</v>
      </c>
      <c r="E544" s="134">
        <v>11</v>
      </c>
      <c r="F544" s="134">
        <v>11</v>
      </c>
      <c r="G544" s="118">
        <v>11</v>
      </c>
    </row>
    <row r="545" spans="1:7" ht="13.5" thickBot="1" x14ac:dyDescent="0.25">
      <c r="A545" s="123"/>
      <c r="B545" s="123"/>
      <c r="C545" s="123"/>
      <c r="D545" s="123"/>
      <c r="E545" s="135"/>
      <c r="F545" s="135"/>
      <c r="G545" s="135"/>
    </row>
    <row r="546" spans="1:7" ht="54.95" customHeight="1" thickBot="1" x14ac:dyDescent="0.25">
      <c r="A546" s="131" t="s">
        <v>147</v>
      </c>
      <c r="B546" s="131" t="s">
        <v>16</v>
      </c>
      <c r="C546" s="131" t="s">
        <v>60</v>
      </c>
      <c r="D546" s="131" t="s">
        <v>61</v>
      </c>
      <c r="E546" s="134">
        <v>2800</v>
      </c>
      <c r="F546" s="134">
        <v>2800</v>
      </c>
      <c r="G546" s="118">
        <v>2800</v>
      </c>
    </row>
    <row r="547" spans="1:7" ht="54.95" customHeight="1" thickBot="1" x14ac:dyDescent="0.25">
      <c r="A547" s="131" t="s">
        <v>147</v>
      </c>
      <c r="B547" s="131" t="s">
        <v>16</v>
      </c>
      <c r="C547" s="131" t="s">
        <v>21</v>
      </c>
      <c r="D547" s="131" t="s">
        <v>18</v>
      </c>
      <c r="E547" s="134">
        <v>840</v>
      </c>
      <c r="F547" s="134">
        <v>840</v>
      </c>
      <c r="G547" s="118">
        <v>840</v>
      </c>
    </row>
    <row r="548" spans="1:7" ht="54.95" customHeight="1" thickBot="1" x14ac:dyDescent="0.25">
      <c r="A548" s="131" t="s">
        <v>147</v>
      </c>
      <c r="B548" s="131" t="s">
        <v>16</v>
      </c>
      <c r="C548" s="122" t="s">
        <v>50</v>
      </c>
      <c r="D548" s="131" t="s">
        <v>18</v>
      </c>
      <c r="E548" s="134">
        <v>11800</v>
      </c>
      <c r="F548" s="134">
        <v>11800</v>
      </c>
      <c r="G548" s="118">
        <v>11800</v>
      </c>
    </row>
    <row r="549" spans="1:7" ht="54.95" customHeight="1" thickBot="1" x14ac:dyDescent="0.25">
      <c r="A549" s="131" t="s">
        <v>147</v>
      </c>
      <c r="B549" s="131" t="s">
        <v>16</v>
      </c>
      <c r="C549" s="131" t="s">
        <v>185</v>
      </c>
      <c r="D549" s="131" t="s">
        <v>22</v>
      </c>
      <c r="E549" s="134">
        <v>6000</v>
      </c>
      <c r="F549" s="134">
        <v>6000</v>
      </c>
      <c r="G549" s="118">
        <v>6000</v>
      </c>
    </row>
    <row r="550" spans="1:7" ht="54.95" customHeight="1" thickBot="1" x14ac:dyDescent="0.25">
      <c r="A550" s="131" t="s">
        <v>147</v>
      </c>
      <c r="B550" s="131" t="s">
        <v>16</v>
      </c>
      <c r="C550" s="131" t="s">
        <v>27</v>
      </c>
      <c r="D550" s="131" t="s">
        <v>28</v>
      </c>
      <c r="E550" s="134">
        <v>210</v>
      </c>
      <c r="F550" s="134">
        <v>210</v>
      </c>
      <c r="G550" s="118">
        <v>210</v>
      </c>
    </row>
    <row r="551" spans="1:7" ht="54.95" customHeight="1" thickBot="1" x14ac:dyDescent="0.25">
      <c r="A551" s="131" t="s">
        <v>147</v>
      </c>
      <c r="B551" s="131" t="s">
        <v>16</v>
      </c>
      <c r="C551" s="131" t="s">
        <v>74</v>
      </c>
      <c r="D551" s="131" t="s">
        <v>28</v>
      </c>
      <c r="E551" s="134">
        <v>705</v>
      </c>
      <c r="F551" s="134">
        <v>705</v>
      </c>
      <c r="G551" s="118">
        <v>705</v>
      </c>
    </row>
    <row r="552" spans="1:7" ht="54.95" customHeight="1" thickBot="1" x14ac:dyDescent="0.25">
      <c r="A552" s="131" t="s">
        <v>147</v>
      </c>
      <c r="B552" s="131" t="s">
        <v>29</v>
      </c>
      <c r="C552" s="131" t="s">
        <v>56</v>
      </c>
      <c r="D552" s="131" t="s">
        <v>57</v>
      </c>
      <c r="E552" s="134">
        <v>1131</v>
      </c>
      <c r="F552" s="134">
        <v>1131</v>
      </c>
      <c r="G552" s="118">
        <v>1131</v>
      </c>
    </row>
    <row r="553" spans="1:7" ht="54.95" customHeight="1" thickBot="1" x14ac:dyDescent="0.25">
      <c r="A553" s="131" t="s">
        <v>147</v>
      </c>
      <c r="B553" s="131" t="s">
        <v>29</v>
      </c>
      <c r="C553" s="131" t="s">
        <v>30</v>
      </c>
      <c r="D553" s="131" t="s">
        <v>31</v>
      </c>
      <c r="E553" s="134">
        <v>150</v>
      </c>
      <c r="F553" s="134">
        <v>150</v>
      </c>
      <c r="G553" s="118">
        <v>150</v>
      </c>
    </row>
    <row r="554" spans="1:7" ht="54.95" customHeight="1" thickBot="1" x14ac:dyDescent="0.25">
      <c r="A554" s="131" t="s">
        <v>147</v>
      </c>
      <c r="B554" s="131" t="s">
        <v>29</v>
      </c>
      <c r="C554" s="131" t="s">
        <v>63</v>
      </c>
      <c r="D554" s="131" t="s">
        <v>64</v>
      </c>
      <c r="E554" s="134">
        <v>1490</v>
      </c>
      <c r="F554" s="134">
        <v>1490</v>
      </c>
      <c r="G554" s="118">
        <v>1490</v>
      </c>
    </row>
    <row r="555" spans="1:7" ht="13.5" thickBot="1" x14ac:dyDescent="0.25">
      <c r="A555" s="123"/>
      <c r="B555" s="123"/>
      <c r="C555" s="123"/>
      <c r="D555" s="123"/>
      <c r="E555" s="135"/>
      <c r="F555" s="135"/>
      <c r="G555" s="135"/>
    </row>
    <row r="556" spans="1:7" ht="54.95" customHeight="1" thickBot="1" x14ac:dyDescent="0.25">
      <c r="A556" s="131" t="s">
        <v>148</v>
      </c>
      <c r="B556" s="131" t="s">
        <v>29</v>
      </c>
      <c r="C556" s="131" t="s">
        <v>70</v>
      </c>
      <c r="D556" s="131" t="s">
        <v>71</v>
      </c>
      <c r="E556" s="134">
        <v>115</v>
      </c>
      <c r="F556" s="134">
        <v>115</v>
      </c>
      <c r="G556" s="118">
        <v>115</v>
      </c>
    </row>
    <row r="557" spans="1:7" ht="13.5" thickBot="1" x14ac:dyDescent="0.25">
      <c r="A557" s="123"/>
      <c r="B557" s="123"/>
      <c r="C557" s="123"/>
      <c r="D557" s="123"/>
      <c r="E557" s="135"/>
      <c r="F557" s="135"/>
      <c r="G557" s="135"/>
    </row>
    <row r="558" spans="1:7" ht="54.95" customHeight="1" thickBot="1" x14ac:dyDescent="0.25">
      <c r="A558" s="131" t="s">
        <v>149</v>
      </c>
      <c r="B558" s="131" t="s">
        <v>16</v>
      </c>
      <c r="C558" s="131" t="s">
        <v>17</v>
      </c>
      <c r="D558" s="131" t="s">
        <v>18</v>
      </c>
      <c r="E558" s="134">
        <v>357</v>
      </c>
      <c r="F558" s="134">
        <v>357</v>
      </c>
      <c r="G558" s="118">
        <v>357</v>
      </c>
    </row>
    <row r="559" spans="1:7" ht="54.95" customHeight="1" thickBot="1" x14ac:dyDescent="0.25">
      <c r="A559" s="131" t="s">
        <v>149</v>
      </c>
      <c r="B559" s="131" t="s">
        <v>16</v>
      </c>
      <c r="C559" s="131" t="s">
        <v>60</v>
      </c>
      <c r="D559" s="131" t="s">
        <v>61</v>
      </c>
      <c r="E559" s="134">
        <v>688</v>
      </c>
      <c r="F559" s="134">
        <v>682</v>
      </c>
      <c r="G559" s="118">
        <v>682</v>
      </c>
    </row>
    <row r="560" spans="1:7" ht="54.95" customHeight="1" thickBot="1" x14ac:dyDescent="0.25">
      <c r="A560" s="131" t="s">
        <v>149</v>
      </c>
      <c r="B560" s="131" t="s">
        <v>16</v>
      </c>
      <c r="C560" s="131" t="s">
        <v>19</v>
      </c>
      <c r="D560" s="131" t="s">
        <v>20</v>
      </c>
      <c r="E560" s="134">
        <v>600</v>
      </c>
      <c r="F560" s="134">
        <v>600</v>
      </c>
      <c r="G560" s="118">
        <v>600</v>
      </c>
    </row>
    <row r="561" spans="1:7" ht="54.95" customHeight="1" thickBot="1" x14ac:dyDescent="0.25">
      <c r="A561" s="131" t="s">
        <v>149</v>
      </c>
      <c r="B561" s="131" t="s">
        <v>16</v>
      </c>
      <c r="C561" s="131" t="s">
        <v>21</v>
      </c>
      <c r="D561" s="131" t="s">
        <v>18</v>
      </c>
      <c r="E561" s="134">
        <v>1429</v>
      </c>
      <c r="F561" s="134">
        <v>1429</v>
      </c>
      <c r="G561" s="118">
        <v>1429</v>
      </c>
    </row>
    <row r="562" spans="1:7" ht="54.95" customHeight="1" thickBot="1" x14ac:dyDescent="0.25">
      <c r="A562" s="131" t="s">
        <v>149</v>
      </c>
      <c r="B562" s="131" t="s">
        <v>16</v>
      </c>
      <c r="C562" s="122" t="s">
        <v>50</v>
      </c>
      <c r="D562" s="131" t="s">
        <v>18</v>
      </c>
      <c r="E562" s="134">
        <v>12401</v>
      </c>
      <c r="F562" s="134">
        <v>12401</v>
      </c>
      <c r="G562" s="118">
        <v>12401</v>
      </c>
    </row>
    <row r="563" spans="1:7" ht="54.95" customHeight="1" thickBot="1" x14ac:dyDescent="0.25">
      <c r="A563" s="131" t="s">
        <v>149</v>
      </c>
      <c r="B563" s="131" t="s">
        <v>16</v>
      </c>
      <c r="C563" s="122" t="s">
        <v>51</v>
      </c>
      <c r="D563" s="131" t="s">
        <v>22</v>
      </c>
      <c r="E563" s="134">
        <v>32</v>
      </c>
      <c r="F563" s="134">
        <v>32</v>
      </c>
      <c r="G563" s="118">
        <v>32</v>
      </c>
    </row>
    <row r="564" spans="1:7" ht="54.95" customHeight="1" thickBot="1" x14ac:dyDescent="0.25">
      <c r="A564" s="131" t="s">
        <v>149</v>
      </c>
      <c r="B564" s="131" t="s">
        <v>16</v>
      </c>
      <c r="C564" s="131" t="s">
        <v>185</v>
      </c>
      <c r="D564" s="131" t="s">
        <v>22</v>
      </c>
      <c r="E564" s="134">
        <v>816</v>
      </c>
      <c r="F564" s="134">
        <v>816</v>
      </c>
      <c r="G564" s="118">
        <v>816</v>
      </c>
    </row>
    <row r="565" spans="1:7" ht="54.95" customHeight="1" thickBot="1" x14ac:dyDescent="0.25">
      <c r="A565" s="131" t="s">
        <v>149</v>
      </c>
      <c r="B565" s="131" t="s">
        <v>16</v>
      </c>
      <c r="C565" s="122" t="s">
        <v>48</v>
      </c>
      <c r="D565" s="131" t="s">
        <v>22</v>
      </c>
      <c r="E565" s="134">
        <v>853</v>
      </c>
      <c r="F565" s="134">
        <v>853</v>
      </c>
      <c r="G565" s="118">
        <v>853</v>
      </c>
    </row>
    <row r="566" spans="1:7" ht="54.95" customHeight="1" thickBot="1" x14ac:dyDescent="0.25">
      <c r="A566" s="131" t="s">
        <v>149</v>
      </c>
      <c r="B566" s="131" t="s">
        <v>16</v>
      </c>
      <c r="C566" s="131" t="s">
        <v>187</v>
      </c>
      <c r="D566" s="131" t="s">
        <v>64</v>
      </c>
      <c r="E566" s="134">
        <v>28000</v>
      </c>
      <c r="F566" s="134">
        <v>28000</v>
      </c>
      <c r="G566" s="118">
        <v>28000</v>
      </c>
    </row>
    <row r="567" spans="1:7" ht="54.95" customHeight="1" thickBot="1" x14ac:dyDescent="0.25">
      <c r="A567" s="131" t="s">
        <v>149</v>
      </c>
      <c r="B567" s="131" t="s">
        <v>16</v>
      </c>
      <c r="C567" s="122" t="s">
        <v>49</v>
      </c>
      <c r="D567" s="131" t="s">
        <v>22</v>
      </c>
      <c r="E567" s="134">
        <v>1270</v>
      </c>
      <c r="F567" s="134">
        <v>1270</v>
      </c>
      <c r="G567" s="118">
        <v>1270</v>
      </c>
    </row>
    <row r="568" spans="1:7" ht="54.95" customHeight="1" thickBot="1" x14ac:dyDescent="0.25">
      <c r="A568" s="131" t="s">
        <v>149</v>
      </c>
      <c r="B568" s="131" t="s">
        <v>16</v>
      </c>
      <c r="C568" s="131" t="s">
        <v>23</v>
      </c>
      <c r="D568" s="131" t="s">
        <v>24</v>
      </c>
      <c r="E568" s="134">
        <v>647</v>
      </c>
      <c r="F568" s="134">
        <v>647</v>
      </c>
      <c r="G568" s="118">
        <v>647</v>
      </c>
    </row>
    <row r="569" spans="1:7" ht="54.95" customHeight="1" thickBot="1" x14ac:dyDescent="0.25">
      <c r="A569" s="131" t="s">
        <v>149</v>
      </c>
      <c r="B569" s="131" t="s">
        <v>16</v>
      </c>
      <c r="C569" s="131" t="s">
        <v>27</v>
      </c>
      <c r="D569" s="131" t="s">
        <v>28</v>
      </c>
      <c r="E569" s="134">
        <v>150</v>
      </c>
      <c r="F569" s="134">
        <v>150</v>
      </c>
      <c r="G569" s="118">
        <v>150</v>
      </c>
    </row>
    <row r="570" spans="1:7" ht="54.95" customHeight="1" thickBot="1" x14ac:dyDescent="0.25">
      <c r="A570" s="131" t="s">
        <v>149</v>
      </c>
      <c r="B570" s="131" t="s">
        <v>16</v>
      </c>
      <c r="C570" s="131" t="s">
        <v>62</v>
      </c>
      <c r="D570" s="131" t="s">
        <v>28</v>
      </c>
      <c r="E570" s="134">
        <v>55</v>
      </c>
      <c r="F570" s="134">
        <v>55</v>
      </c>
      <c r="G570" s="118">
        <v>55</v>
      </c>
    </row>
    <row r="571" spans="1:7" ht="54.95" customHeight="1" thickBot="1" x14ac:dyDescent="0.25">
      <c r="A571" s="131" t="s">
        <v>149</v>
      </c>
      <c r="B571" s="131" t="s">
        <v>16</v>
      </c>
      <c r="C571" s="131" t="s">
        <v>109</v>
      </c>
      <c r="D571" s="131" t="s">
        <v>26</v>
      </c>
      <c r="E571" s="134">
        <v>12</v>
      </c>
      <c r="F571" s="134">
        <v>12</v>
      </c>
      <c r="G571" s="118">
        <v>12</v>
      </c>
    </row>
    <row r="572" spans="1:7" ht="54.95" customHeight="1" thickBot="1" x14ac:dyDescent="0.25">
      <c r="A572" s="131" t="s">
        <v>149</v>
      </c>
      <c r="B572" s="131" t="s">
        <v>16</v>
      </c>
      <c r="C572" s="131" t="s">
        <v>100</v>
      </c>
      <c r="D572" s="131" t="s">
        <v>28</v>
      </c>
      <c r="E572" s="134">
        <v>63</v>
      </c>
      <c r="F572" s="134">
        <v>63</v>
      </c>
      <c r="G572" s="118">
        <v>63</v>
      </c>
    </row>
    <row r="573" spans="1:7" ht="54.95" customHeight="1" thickBot="1" x14ac:dyDescent="0.25">
      <c r="A573" s="131" t="s">
        <v>149</v>
      </c>
      <c r="B573" s="131" t="s">
        <v>16</v>
      </c>
      <c r="C573" s="131" t="s">
        <v>74</v>
      </c>
      <c r="D573" s="131" t="s">
        <v>28</v>
      </c>
      <c r="E573" s="134">
        <v>263</v>
      </c>
      <c r="F573" s="134">
        <v>263</v>
      </c>
      <c r="G573" s="118">
        <v>263</v>
      </c>
    </row>
    <row r="574" spans="1:7" ht="54.95" customHeight="1" thickBot="1" x14ac:dyDescent="0.25">
      <c r="A574" s="131" t="s">
        <v>149</v>
      </c>
      <c r="B574" s="131" t="s">
        <v>16</v>
      </c>
      <c r="C574" s="131" t="s">
        <v>75</v>
      </c>
      <c r="D574" s="131" t="s">
        <v>26</v>
      </c>
      <c r="E574" s="134">
        <v>98</v>
      </c>
      <c r="F574" s="134">
        <v>98</v>
      </c>
      <c r="G574" s="118">
        <v>98</v>
      </c>
    </row>
    <row r="575" spans="1:7" ht="54.95" customHeight="1" thickBot="1" x14ac:dyDescent="0.25">
      <c r="A575" s="131" t="s">
        <v>149</v>
      </c>
      <c r="B575" s="131" t="s">
        <v>29</v>
      </c>
      <c r="C575" s="131" t="s">
        <v>30</v>
      </c>
      <c r="D575" s="131" t="s">
        <v>31</v>
      </c>
      <c r="E575" s="134">
        <v>818</v>
      </c>
      <c r="F575" s="134">
        <v>818</v>
      </c>
      <c r="G575" s="118">
        <v>818</v>
      </c>
    </row>
    <row r="576" spans="1:7" ht="54.95" customHeight="1" thickBot="1" x14ac:dyDescent="0.25">
      <c r="A576" s="131" t="s">
        <v>149</v>
      </c>
      <c r="B576" s="131" t="s">
        <v>29</v>
      </c>
      <c r="C576" s="131" t="s">
        <v>63</v>
      </c>
      <c r="D576" s="131" t="s">
        <v>64</v>
      </c>
      <c r="E576" s="134">
        <v>40</v>
      </c>
      <c r="F576" s="134">
        <v>40</v>
      </c>
      <c r="G576" s="118">
        <v>40</v>
      </c>
    </row>
    <row r="577" spans="1:7" ht="13.5" thickBot="1" x14ac:dyDescent="0.25">
      <c r="A577" s="123"/>
      <c r="B577" s="123"/>
      <c r="C577" s="123"/>
      <c r="D577" s="123"/>
      <c r="E577" s="135"/>
      <c r="F577" s="135"/>
      <c r="G577" s="135"/>
    </row>
    <row r="578" spans="1:7" ht="54.95" customHeight="1" thickBot="1" x14ac:dyDescent="0.25">
      <c r="A578" s="131" t="s">
        <v>150</v>
      </c>
      <c r="B578" s="131" t="s">
        <v>29</v>
      </c>
      <c r="C578" s="131" t="s">
        <v>70</v>
      </c>
      <c r="D578" s="131" t="s">
        <v>71</v>
      </c>
      <c r="E578" s="134">
        <v>345</v>
      </c>
      <c r="F578" s="134">
        <v>345</v>
      </c>
      <c r="G578" s="118">
        <v>345</v>
      </c>
    </row>
    <row r="579" spans="1:7" ht="13.5" thickBot="1" x14ac:dyDescent="0.25">
      <c r="A579" s="123"/>
      <c r="B579" s="123"/>
      <c r="C579" s="123"/>
      <c r="D579" s="123"/>
      <c r="E579" s="135"/>
      <c r="F579" s="135"/>
      <c r="G579" s="135"/>
    </row>
    <row r="580" spans="1:7" ht="54.95" customHeight="1" thickBot="1" x14ac:dyDescent="0.25">
      <c r="A580" s="131" t="s">
        <v>154</v>
      </c>
      <c r="B580" s="131" t="s">
        <v>16</v>
      </c>
      <c r="C580" s="131" t="s">
        <v>17</v>
      </c>
      <c r="D580" s="131" t="s">
        <v>18</v>
      </c>
      <c r="E580" s="134">
        <v>88</v>
      </c>
      <c r="F580" s="134">
        <v>92</v>
      </c>
      <c r="G580" s="118">
        <v>92</v>
      </c>
    </row>
    <row r="581" spans="1:7" ht="54.95" customHeight="1" thickBot="1" x14ac:dyDescent="0.25">
      <c r="A581" s="131" t="s">
        <v>154</v>
      </c>
      <c r="B581" s="131" t="s">
        <v>16</v>
      </c>
      <c r="C581" s="131" t="s">
        <v>60</v>
      </c>
      <c r="D581" s="131" t="s">
        <v>61</v>
      </c>
      <c r="E581" s="134">
        <v>187</v>
      </c>
      <c r="F581" s="134">
        <v>268</v>
      </c>
      <c r="G581" s="118">
        <v>268</v>
      </c>
    </row>
    <row r="582" spans="1:7" ht="54.95" customHeight="1" thickBot="1" x14ac:dyDescent="0.25">
      <c r="A582" s="131" t="s">
        <v>154</v>
      </c>
      <c r="B582" s="131" t="s">
        <v>16</v>
      </c>
      <c r="C582" s="131" t="s">
        <v>21</v>
      </c>
      <c r="D582" s="131" t="s">
        <v>18</v>
      </c>
      <c r="E582" s="134">
        <v>1824</v>
      </c>
      <c r="F582" s="134">
        <v>1824</v>
      </c>
      <c r="G582" s="118">
        <v>1824</v>
      </c>
    </row>
    <row r="583" spans="1:7" ht="54.95" customHeight="1" thickBot="1" x14ac:dyDescent="0.25">
      <c r="A583" s="131" t="s">
        <v>154</v>
      </c>
      <c r="B583" s="131" t="s">
        <v>16</v>
      </c>
      <c r="C583" s="122" t="s">
        <v>50</v>
      </c>
      <c r="D583" s="131" t="s">
        <v>18</v>
      </c>
      <c r="E583" s="134">
        <v>600</v>
      </c>
      <c r="F583" s="134">
        <v>600</v>
      </c>
      <c r="G583" s="118">
        <v>600</v>
      </c>
    </row>
    <row r="584" spans="1:7" ht="54.95" customHeight="1" thickBot="1" x14ac:dyDescent="0.25">
      <c r="A584" s="131" t="s">
        <v>154</v>
      </c>
      <c r="B584" s="131" t="s">
        <v>16</v>
      </c>
      <c r="C584" s="131" t="s">
        <v>185</v>
      </c>
      <c r="D584" s="131" t="s">
        <v>22</v>
      </c>
      <c r="E584" s="134">
        <v>200</v>
      </c>
      <c r="F584" s="134">
        <v>200</v>
      </c>
      <c r="G584" s="118">
        <v>200</v>
      </c>
    </row>
    <row r="585" spans="1:7" ht="54.95" customHeight="1" thickBot="1" x14ac:dyDescent="0.25">
      <c r="A585" s="131" t="s">
        <v>154</v>
      </c>
      <c r="B585" s="131" t="s">
        <v>16</v>
      </c>
      <c r="C585" s="122" t="s">
        <v>48</v>
      </c>
      <c r="D585" s="131" t="s">
        <v>22</v>
      </c>
      <c r="E585" s="134">
        <v>1500</v>
      </c>
      <c r="F585" s="134">
        <v>1500</v>
      </c>
      <c r="G585" s="118">
        <v>1500</v>
      </c>
    </row>
    <row r="586" spans="1:7" ht="72" customHeight="1" thickBot="1" x14ac:dyDescent="0.25">
      <c r="A586" s="131" t="s">
        <v>154</v>
      </c>
      <c r="B586" s="131" t="s">
        <v>16</v>
      </c>
      <c r="C586" s="131" t="s">
        <v>23</v>
      </c>
      <c r="D586" s="131" t="s">
        <v>24</v>
      </c>
      <c r="E586" s="134">
        <v>230</v>
      </c>
      <c r="F586" s="134">
        <v>230</v>
      </c>
      <c r="G586" s="118">
        <v>230</v>
      </c>
    </row>
    <row r="587" spans="1:7" ht="81.75" customHeight="1" thickBot="1" x14ac:dyDescent="0.25">
      <c r="A587" s="131" t="s">
        <v>154</v>
      </c>
      <c r="B587" s="131" t="s">
        <v>16</v>
      </c>
      <c r="C587" s="131" t="s">
        <v>73</v>
      </c>
      <c r="D587" s="131" t="s">
        <v>24</v>
      </c>
      <c r="E587" s="134">
        <v>120</v>
      </c>
      <c r="F587" s="134">
        <v>120</v>
      </c>
      <c r="G587" s="118">
        <v>120</v>
      </c>
    </row>
    <row r="588" spans="1:7" ht="54.95" customHeight="1" thickBot="1" x14ac:dyDescent="0.25">
      <c r="A588" s="131" t="s">
        <v>154</v>
      </c>
      <c r="B588" s="131" t="s">
        <v>16</v>
      </c>
      <c r="C588" s="131" t="s">
        <v>27</v>
      </c>
      <c r="D588" s="131" t="s">
        <v>28</v>
      </c>
      <c r="E588" s="134">
        <v>30</v>
      </c>
      <c r="F588" s="134">
        <v>30</v>
      </c>
      <c r="G588" s="118">
        <v>30</v>
      </c>
    </row>
    <row r="589" spans="1:7" ht="54.95" customHeight="1" thickBot="1" x14ac:dyDescent="0.25">
      <c r="A589" s="131" t="s">
        <v>154</v>
      </c>
      <c r="B589" s="131" t="s">
        <v>29</v>
      </c>
      <c r="C589" s="131" t="s">
        <v>30</v>
      </c>
      <c r="D589" s="131" t="s">
        <v>31</v>
      </c>
      <c r="E589" s="134">
        <v>948</v>
      </c>
      <c r="F589" s="134">
        <v>948</v>
      </c>
      <c r="G589" s="118">
        <v>948</v>
      </c>
    </row>
    <row r="590" spans="1:7" ht="13.5" thickBot="1" x14ac:dyDescent="0.25">
      <c r="A590" s="123"/>
      <c r="B590" s="123"/>
      <c r="C590" s="123"/>
      <c r="D590" s="123"/>
      <c r="E590" s="135"/>
      <c r="F590" s="135"/>
      <c r="G590" s="135"/>
    </row>
    <row r="591" spans="1:7" ht="54.95" customHeight="1" thickBot="1" x14ac:dyDescent="0.25">
      <c r="A591" s="131" t="s">
        <v>156</v>
      </c>
      <c r="B591" s="131" t="s">
        <v>16</v>
      </c>
      <c r="C591" s="131" t="s">
        <v>17</v>
      </c>
      <c r="D591" s="131" t="s">
        <v>18</v>
      </c>
      <c r="E591" s="134">
        <v>200</v>
      </c>
      <c r="F591" s="134">
        <v>200</v>
      </c>
      <c r="G591" s="118">
        <v>200</v>
      </c>
    </row>
    <row r="592" spans="1:7" ht="54.95" customHeight="1" thickBot="1" x14ac:dyDescent="0.25">
      <c r="A592" s="131" t="s">
        <v>156</v>
      </c>
      <c r="B592" s="131" t="s">
        <v>16</v>
      </c>
      <c r="C592" s="131" t="s">
        <v>21</v>
      </c>
      <c r="D592" s="131" t="s">
        <v>18</v>
      </c>
      <c r="E592" s="134">
        <v>120</v>
      </c>
      <c r="F592" s="134">
        <v>120</v>
      </c>
      <c r="G592" s="118">
        <v>120</v>
      </c>
    </row>
    <row r="593" spans="1:7" ht="54.95" customHeight="1" thickBot="1" x14ac:dyDescent="0.25">
      <c r="A593" s="131" t="s">
        <v>156</v>
      </c>
      <c r="B593" s="131" t="s">
        <v>16</v>
      </c>
      <c r="C593" s="122" t="s">
        <v>50</v>
      </c>
      <c r="D593" s="131" t="s">
        <v>18</v>
      </c>
      <c r="E593" s="134">
        <v>35000</v>
      </c>
      <c r="F593" s="134">
        <v>35000</v>
      </c>
      <c r="G593" s="118">
        <v>35000</v>
      </c>
    </row>
    <row r="594" spans="1:7" ht="54.95" customHeight="1" thickBot="1" x14ac:dyDescent="0.25">
      <c r="A594" s="131" t="s">
        <v>156</v>
      </c>
      <c r="B594" s="131" t="s">
        <v>16</v>
      </c>
      <c r="C594" s="131" t="s">
        <v>185</v>
      </c>
      <c r="D594" s="131" t="s">
        <v>22</v>
      </c>
      <c r="E594" s="134">
        <v>575</v>
      </c>
      <c r="F594" s="134">
        <v>575</v>
      </c>
      <c r="G594" s="118">
        <v>575</v>
      </c>
    </row>
    <row r="595" spans="1:7" ht="54.95" customHeight="1" thickBot="1" x14ac:dyDescent="0.25">
      <c r="A595" s="131" t="s">
        <v>156</v>
      </c>
      <c r="B595" s="131" t="s">
        <v>16</v>
      </c>
      <c r="C595" s="122" t="s">
        <v>48</v>
      </c>
      <c r="D595" s="131" t="s">
        <v>22</v>
      </c>
      <c r="E595" s="134">
        <v>818</v>
      </c>
      <c r="F595" s="134">
        <v>818</v>
      </c>
      <c r="G595" s="118">
        <v>818</v>
      </c>
    </row>
    <row r="596" spans="1:7" ht="54.95" customHeight="1" thickBot="1" x14ac:dyDescent="0.25">
      <c r="A596" s="131" t="s">
        <v>156</v>
      </c>
      <c r="B596" s="131" t="s">
        <v>16</v>
      </c>
      <c r="C596" s="131" t="s">
        <v>23</v>
      </c>
      <c r="D596" s="131" t="s">
        <v>24</v>
      </c>
      <c r="E596" s="134">
        <v>130</v>
      </c>
      <c r="F596" s="134">
        <v>130</v>
      </c>
      <c r="G596" s="118">
        <v>130</v>
      </c>
    </row>
    <row r="597" spans="1:7" ht="54.95" customHeight="1" thickBot="1" x14ac:dyDescent="0.25">
      <c r="A597" s="131" t="s">
        <v>156</v>
      </c>
      <c r="B597" s="131" t="s">
        <v>16</v>
      </c>
      <c r="C597" s="131" t="s">
        <v>27</v>
      </c>
      <c r="D597" s="131" t="s">
        <v>28</v>
      </c>
      <c r="E597" s="134">
        <v>120</v>
      </c>
      <c r="F597" s="134">
        <v>120</v>
      </c>
      <c r="G597" s="118">
        <v>120</v>
      </c>
    </row>
    <row r="598" spans="1:7" ht="54.95" customHeight="1" thickBot="1" x14ac:dyDescent="0.25">
      <c r="A598" s="131" t="s">
        <v>156</v>
      </c>
      <c r="B598" s="131" t="s">
        <v>29</v>
      </c>
      <c r="C598" s="131" t="s">
        <v>70</v>
      </c>
      <c r="D598" s="131" t="s">
        <v>71</v>
      </c>
      <c r="E598" s="134">
        <v>250</v>
      </c>
      <c r="F598" s="134">
        <v>250</v>
      </c>
      <c r="G598" s="118">
        <v>250</v>
      </c>
    </row>
    <row r="599" spans="1:7" ht="54.95" customHeight="1" thickBot="1" x14ac:dyDescent="0.25">
      <c r="A599" s="131" t="s">
        <v>156</v>
      </c>
      <c r="B599" s="131" t="s">
        <v>29</v>
      </c>
      <c r="C599" s="131" t="s">
        <v>30</v>
      </c>
      <c r="D599" s="131" t="s">
        <v>31</v>
      </c>
      <c r="E599" s="134">
        <v>575</v>
      </c>
      <c r="F599" s="134">
        <v>575</v>
      </c>
      <c r="G599" s="118">
        <v>575</v>
      </c>
    </row>
    <row r="600" spans="1:7" ht="13.5" thickBot="1" x14ac:dyDescent="0.25">
      <c r="A600" s="123"/>
      <c r="B600" s="123"/>
      <c r="C600" s="123"/>
      <c r="D600" s="123"/>
      <c r="E600" s="135"/>
      <c r="F600" s="135"/>
      <c r="G600" s="135"/>
    </row>
    <row r="601" spans="1:7" ht="54.95" customHeight="1" thickBot="1" x14ac:dyDescent="0.25">
      <c r="A601" s="131" t="s">
        <v>157</v>
      </c>
      <c r="B601" s="131" t="s">
        <v>16</v>
      </c>
      <c r="C601" s="131" t="s">
        <v>136</v>
      </c>
      <c r="D601" s="131" t="s">
        <v>61</v>
      </c>
      <c r="E601" s="134">
        <v>87750</v>
      </c>
      <c r="F601" s="134">
        <v>87750</v>
      </c>
      <c r="G601" s="118">
        <v>87750</v>
      </c>
    </row>
    <row r="602" spans="1:7" ht="54.95" customHeight="1" thickBot="1" x14ac:dyDescent="0.25">
      <c r="A602" s="131" t="s">
        <v>157</v>
      </c>
      <c r="B602" s="131" t="s">
        <v>29</v>
      </c>
      <c r="C602" s="131" t="s">
        <v>70</v>
      </c>
      <c r="D602" s="131" t="s">
        <v>71</v>
      </c>
      <c r="E602" s="134">
        <v>169</v>
      </c>
      <c r="F602" s="134">
        <v>169</v>
      </c>
      <c r="G602" s="118">
        <v>169</v>
      </c>
    </row>
    <row r="603" spans="1:7" ht="12.75" customHeight="1" thickBot="1" x14ac:dyDescent="0.25">
      <c r="A603" s="123"/>
      <c r="B603" s="123"/>
      <c r="C603" s="123"/>
      <c r="D603" s="123"/>
      <c r="E603" s="132"/>
      <c r="F603" s="132"/>
      <c r="G603" s="132"/>
    </row>
  </sheetData>
  <autoFilter ref="A17:G19"/>
  <mergeCells count="9">
    <mergeCell ref="A8:G12"/>
    <mergeCell ref="G17:G18"/>
    <mergeCell ref="F17:F18"/>
    <mergeCell ref="C16:D16"/>
    <mergeCell ref="A17:A18"/>
    <mergeCell ref="B17:B18"/>
    <mergeCell ref="C17:C18"/>
    <mergeCell ref="D17:D18"/>
    <mergeCell ref="E17:E18"/>
  </mergeCells>
  <pageMargins left="0.11811023622047245" right="0.11811023622047245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Приложение ОБЪЕМЫ без ВМП </vt:lpstr>
      <vt:lpstr>свод по услугам и учреждениям</vt:lpstr>
      <vt:lpstr>свод по услугам </vt:lpstr>
      <vt:lpstr>Приложение по учреждениям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postupinskaya</dc:creator>
  <cp:lastModifiedBy>postupinskaya</cp:lastModifiedBy>
  <cp:lastPrinted>2018-02-19T07:09:49Z</cp:lastPrinted>
  <dcterms:modified xsi:type="dcterms:W3CDTF">2018-02-19T07:11:57Z</dcterms:modified>
</cp:coreProperties>
</file>